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12240" activeTab="0"/>
  </bookViews>
  <sheets>
    <sheet name="Sheet1" sheetId="1" r:id="rId1"/>
    <sheet name="Sheet2" sheetId="2" r:id="rId2"/>
    <sheet name="Sheet3" sheetId="3" r:id="rId3"/>
  </sheets>
  <externalReferences>
    <externalReference r:id="rId6"/>
  </externalReferences>
  <definedNames>
    <definedName name="_xlnm.Print_Area" localSheetId="0">'Sheet1'!$B$1:$AI$139</definedName>
  </definedNames>
  <calcPr fullCalcOnLoad="1"/>
</workbook>
</file>

<file path=xl/comments1.xml><?xml version="1.0" encoding="utf-8"?>
<comments xmlns="http://schemas.openxmlformats.org/spreadsheetml/2006/main">
  <authors>
    <author>hp</author>
    <author>WW</author>
    <author>Administrator</author>
    <author>admin</author>
  </authors>
  <commentList>
    <comment ref="M10" authorId="0">
      <text>
        <r>
          <rPr>
            <b/>
            <sz val="9"/>
            <rFont val="宋体"/>
            <family val="0"/>
          </rPr>
          <t>hp:</t>
        </r>
        <r>
          <rPr>
            <sz val="9"/>
            <rFont val="宋体"/>
            <family val="0"/>
          </rPr>
          <t xml:space="preserve">
2.26亿</t>
        </r>
      </text>
    </comment>
    <comment ref="I14" authorId="1">
      <text>
        <r>
          <rPr>
            <b/>
            <sz val="9"/>
            <rFont val="宋体"/>
            <family val="0"/>
          </rPr>
          <t>WW:</t>
        </r>
        <r>
          <rPr>
            <sz val="9"/>
            <rFont val="宋体"/>
            <family val="0"/>
          </rPr>
          <t xml:space="preserve">
原来写400000
世贸段：25300
巨大段：42800
高铁段：165000
杏秀路-海玉路：100000</t>
        </r>
      </text>
    </comment>
    <comment ref="K14" authorId="1">
      <text>
        <r>
          <rPr>
            <sz val="9"/>
            <rFont val="宋体"/>
            <family val="0"/>
          </rPr>
          <t>世贸段：25300
巨大段：39800
高铁段：65000
杏秀路-海玉路段：
24800</t>
        </r>
      </text>
    </comment>
    <comment ref="M14" authorId="1">
      <text>
        <r>
          <rPr>
            <sz val="9"/>
            <rFont val="宋体"/>
            <family val="0"/>
          </rPr>
          <t>巨大段：3000
高铁段：40000
杏秀路-海玉路段：
8400</t>
        </r>
      </text>
    </comment>
    <comment ref="N14" authorId="1">
      <text>
        <r>
          <rPr>
            <sz val="9"/>
            <rFont val="宋体"/>
            <family val="0"/>
          </rPr>
          <t xml:space="preserve">
巨大段：19000
高铁段：42000
杏秀路-海玉路：110
</t>
        </r>
      </text>
    </comment>
    <comment ref="H15" authorId="2">
      <text>
        <r>
          <rPr>
            <b/>
            <sz val="9"/>
            <rFont val="宋体"/>
            <family val="0"/>
          </rPr>
          <t>Administrator:</t>
        </r>
        <r>
          <rPr>
            <sz val="9"/>
            <rFont val="宋体"/>
            <family val="0"/>
          </rPr>
          <t xml:space="preserve">
开始年限是否写错
</t>
        </r>
      </text>
    </comment>
    <comment ref="U15" authorId="0">
      <text>
        <r>
          <rPr>
            <b/>
            <sz val="9"/>
            <rFont val="宋体"/>
            <family val="0"/>
          </rPr>
          <t>hp:海城全段进展数据</t>
        </r>
      </text>
    </comment>
    <comment ref="I16" authorId="1">
      <text>
        <r>
          <rPr>
            <b/>
            <sz val="9"/>
            <rFont val="宋体"/>
            <family val="0"/>
          </rPr>
          <t>WW:</t>
        </r>
        <r>
          <rPr>
            <sz val="9"/>
            <rFont val="宋体"/>
            <family val="0"/>
          </rPr>
          <t xml:space="preserve">
210000</t>
        </r>
      </text>
    </comment>
    <comment ref="I17" authorId="1">
      <text>
        <r>
          <rPr>
            <b/>
            <sz val="9"/>
            <rFont val="宋体"/>
            <family val="0"/>
          </rPr>
          <t>WW:</t>
        </r>
        <r>
          <rPr>
            <sz val="9"/>
            <rFont val="宋体"/>
            <family val="0"/>
          </rPr>
          <t xml:space="preserve">
66800
</t>
        </r>
      </text>
    </comment>
    <comment ref="R17" authorId="2">
      <text>
        <r>
          <rPr>
            <sz val="9"/>
            <rFont val="宋体"/>
            <family val="0"/>
          </rPr>
          <t>是否列入预备项目</t>
        </r>
      </text>
    </comment>
    <comment ref="I21" authorId="1">
      <text>
        <r>
          <rPr>
            <b/>
            <sz val="9"/>
            <rFont val="宋体"/>
            <family val="0"/>
          </rPr>
          <t>WW:</t>
        </r>
        <r>
          <rPr>
            <sz val="9"/>
            <rFont val="宋体"/>
            <family val="0"/>
          </rPr>
          <t xml:space="preserve">
70000</t>
        </r>
      </text>
    </comment>
    <comment ref="I25" authorId="1">
      <text>
        <r>
          <rPr>
            <b/>
            <sz val="9"/>
            <rFont val="宋体"/>
            <family val="0"/>
          </rPr>
          <t>WW:</t>
        </r>
        <r>
          <rPr>
            <sz val="9"/>
            <rFont val="宋体"/>
            <family val="0"/>
          </rPr>
          <t xml:space="preserve">
50000</t>
        </r>
      </text>
    </comment>
    <comment ref="K25" authorId="1">
      <text>
        <r>
          <rPr>
            <b/>
            <sz val="9"/>
            <rFont val="宋体"/>
            <family val="0"/>
          </rPr>
          <t>WW:</t>
        </r>
        <r>
          <rPr>
            <sz val="9"/>
            <rFont val="宋体"/>
            <family val="0"/>
          </rPr>
          <t xml:space="preserve">
滨湖南路—泉东大道段： 
11200
泉东大道—海湾大道段：12000</t>
        </r>
      </text>
    </comment>
    <comment ref="M25" authorId="1">
      <text>
        <r>
          <rPr>
            <b/>
            <sz val="9"/>
            <rFont val="宋体"/>
            <family val="0"/>
          </rPr>
          <t>WW:</t>
        </r>
        <r>
          <rPr>
            <sz val="9"/>
            <rFont val="宋体"/>
            <family val="0"/>
          </rPr>
          <t xml:space="preserve">
滨湖南路—泉东大道段：
2800 
泉东大道—海湾大道段：1000
</t>
        </r>
      </text>
    </comment>
    <comment ref="N25" authorId="1">
      <text>
        <r>
          <rPr>
            <b/>
            <sz val="9"/>
            <rFont val="宋体"/>
            <family val="0"/>
          </rPr>
          <t>WW:</t>
        </r>
        <r>
          <rPr>
            <sz val="9"/>
            <rFont val="宋体"/>
            <family val="0"/>
          </rPr>
          <t xml:space="preserve">
滨湖南路—泉东大道段：
2800 
泉东大道—海湾大道段：1000
</t>
        </r>
      </text>
    </comment>
    <comment ref="I27" authorId="0">
      <text>
        <r>
          <rPr>
            <b/>
            <sz val="9"/>
            <rFont val="宋体"/>
            <family val="0"/>
          </rPr>
          <t>hp:原51000</t>
        </r>
      </text>
    </comment>
    <comment ref="M35" authorId="2">
      <text>
        <r>
          <rPr>
            <b/>
            <sz val="9"/>
            <rFont val="宋体"/>
            <family val="0"/>
          </rPr>
          <t>Administrator:</t>
        </r>
        <r>
          <rPr>
            <sz val="9"/>
            <rFont val="宋体"/>
            <family val="0"/>
          </rPr>
          <t xml:space="preserve">
金额需重新核对</t>
        </r>
      </text>
    </comment>
    <comment ref="N35" authorId="2">
      <text>
        <r>
          <rPr>
            <b/>
            <sz val="9"/>
            <rFont val="宋体"/>
            <family val="0"/>
          </rPr>
          <t>Administrator:</t>
        </r>
        <r>
          <rPr>
            <sz val="9"/>
            <rFont val="宋体"/>
            <family val="0"/>
          </rPr>
          <t xml:space="preserve">
金额需重新核对</t>
        </r>
      </text>
    </comment>
    <comment ref="H37" authorId="2">
      <text>
        <r>
          <rPr>
            <b/>
            <sz val="9"/>
            <rFont val="宋体"/>
            <family val="0"/>
          </rPr>
          <t>Administrator:</t>
        </r>
        <r>
          <rPr>
            <sz val="9"/>
            <rFont val="宋体"/>
            <family val="0"/>
          </rPr>
          <t xml:space="preserve">
建设年限需重新核对</t>
        </r>
      </text>
    </comment>
    <comment ref="H51" authorId="2">
      <text>
        <r>
          <rPr>
            <b/>
            <sz val="9"/>
            <rFont val="宋体"/>
            <family val="0"/>
          </rPr>
          <t>Administrator:</t>
        </r>
        <r>
          <rPr>
            <sz val="9"/>
            <rFont val="宋体"/>
            <family val="0"/>
          </rPr>
          <t xml:space="preserve">
2020与计划建成月份矛盾</t>
        </r>
      </text>
    </comment>
    <comment ref="G64" authorId="0">
      <text>
        <r>
          <rPr>
            <b/>
            <sz val="9"/>
            <rFont val="宋体"/>
            <family val="0"/>
          </rPr>
          <t>hp:</t>
        </r>
      </text>
    </comment>
    <comment ref="M82" authorId="0">
      <text>
        <r>
          <rPr>
            <b/>
            <sz val="9"/>
            <rFont val="宋体"/>
            <family val="0"/>
          </rPr>
          <t>hp:</t>
        </r>
        <r>
          <rPr>
            <sz val="9"/>
            <rFont val="宋体"/>
            <family val="0"/>
          </rPr>
          <t xml:space="preserve">
19128</t>
        </r>
      </text>
    </comment>
    <comment ref="I94" authorId="3">
      <text>
        <r>
          <rPr>
            <sz val="9"/>
            <rFont val="宋体"/>
            <family val="0"/>
          </rPr>
          <t>城建报57700</t>
        </r>
      </text>
    </comment>
    <comment ref="M96" authorId="2">
      <text>
        <r>
          <rPr>
            <b/>
            <sz val="9"/>
            <rFont val="宋体"/>
            <family val="0"/>
          </rPr>
          <t>Administrator:</t>
        </r>
        <r>
          <rPr>
            <sz val="9"/>
            <rFont val="宋体"/>
            <family val="0"/>
          </rPr>
          <t xml:space="preserve">
金额需重新核对</t>
        </r>
      </text>
    </comment>
    <comment ref="N96" authorId="2">
      <text>
        <r>
          <rPr>
            <b/>
            <sz val="9"/>
            <rFont val="宋体"/>
            <family val="0"/>
          </rPr>
          <t>Administrator:</t>
        </r>
        <r>
          <rPr>
            <sz val="9"/>
            <rFont val="宋体"/>
            <family val="0"/>
          </rPr>
          <t xml:space="preserve">
金额需重新核对</t>
        </r>
      </text>
    </comment>
    <comment ref="I101" authorId="0">
      <text>
        <r>
          <rPr>
            <sz val="14"/>
            <rFont val="宋体"/>
            <family val="0"/>
          </rPr>
          <t>区医院30500万元     百崎卫生院1890.76万元</t>
        </r>
        <r>
          <rPr>
            <sz val="9"/>
            <rFont val="宋体"/>
            <family val="0"/>
          </rPr>
          <t xml:space="preserve">
</t>
        </r>
      </text>
    </comment>
    <comment ref="K101" authorId="0">
      <text>
        <r>
          <rPr>
            <sz val="9"/>
            <rFont val="宋体"/>
            <family val="0"/>
          </rPr>
          <t>区医院1000万元                  百崎卫生院95万元</t>
        </r>
      </text>
    </comment>
    <comment ref="M101" authorId="0">
      <text>
        <r>
          <rPr>
            <sz val="9"/>
            <rFont val="宋体"/>
            <family val="0"/>
          </rPr>
          <t>区医院10000万元            百崎卫生院1000万元</t>
        </r>
      </text>
    </comment>
    <comment ref="M110" authorId="2">
      <text>
        <r>
          <rPr>
            <b/>
            <sz val="9"/>
            <rFont val="宋体"/>
            <family val="0"/>
          </rPr>
          <t>Administrator:</t>
        </r>
        <r>
          <rPr>
            <sz val="9"/>
            <rFont val="宋体"/>
            <family val="0"/>
          </rPr>
          <t xml:space="preserve">
金额需重新核对</t>
        </r>
      </text>
    </comment>
    <comment ref="N110" authorId="2">
      <text>
        <r>
          <rPr>
            <b/>
            <sz val="9"/>
            <rFont val="宋体"/>
            <family val="0"/>
          </rPr>
          <t>Administrator:</t>
        </r>
        <r>
          <rPr>
            <sz val="9"/>
            <rFont val="宋体"/>
            <family val="0"/>
          </rPr>
          <t xml:space="preserve">
金额需重新核对</t>
        </r>
      </text>
    </comment>
    <comment ref="M113" authorId="2">
      <text>
        <r>
          <rPr>
            <b/>
            <sz val="9"/>
            <rFont val="宋体"/>
            <family val="0"/>
          </rPr>
          <t>Administrator:</t>
        </r>
        <r>
          <rPr>
            <sz val="9"/>
            <rFont val="宋体"/>
            <family val="0"/>
          </rPr>
          <t xml:space="preserve">
金额需重新核对</t>
        </r>
      </text>
    </comment>
    <comment ref="N113" authorId="2">
      <text>
        <r>
          <rPr>
            <b/>
            <sz val="9"/>
            <rFont val="宋体"/>
            <family val="0"/>
          </rPr>
          <t>Administrator:</t>
        </r>
        <r>
          <rPr>
            <sz val="9"/>
            <rFont val="宋体"/>
            <family val="0"/>
          </rPr>
          <t xml:space="preserve">
金额需重新核对</t>
        </r>
      </text>
    </comment>
  </commentList>
</comments>
</file>

<file path=xl/sharedStrings.xml><?xml version="1.0" encoding="utf-8"?>
<sst xmlns="http://schemas.openxmlformats.org/spreadsheetml/2006/main" count="1872" uniqueCount="792">
  <si>
    <t>项目规划开发土地需求350亩，总投资30亿元。拟规划幼儿园、小学部、初中部、高中部十五年一贯制教育的国际学校，全校预定招收班级数112班（幼儿园16班、小学部48班、初中部24班、高中部24班），学生数5045人</t>
  </si>
  <si>
    <t>上半年完成一二期土地招拍挂；下半年完成招投标工作，启动一期建设</t>
  </si>
  <si>
    <t>上半年进行前期工作；下半年完成施工招投标工作</t>
  </si>
  <si>
    <t>吴锡勋</t>
  </si>
  <si>
    <t>投资促进局
庄俊强
东园镇
郑易哲
洛阳镇
刘筱兵 陈天送</t>
  </si>
  <si>
    <t>请核对计划投资</t>
  </si>
  <si>
    <t>广播电视台迁建项目</t>
  </si>
  <si>
    <t>建设用地411亩，建设内容包括办公区、武警值班区、机房区、天线区和馈线区</t>
  </si>
  <si>
    <t>第一季度确定技术方案平面布局、技术方案送审、搬迁意向书；第二季度相关报批；第三季度规划调整；第四季度环评、立项</t>
  </si>
  <si>
    <t>张庭波</t>
  </si>
  <si>
    <t>规划建设与交通运输局
陈文彬</t>
  </si>
  <si>
    <r>
      <t>泉州台商投资区</t>
    </r>
    <r>
      <rPr>
        <sz val="22"/>
        <rFont val="Times New Roman"/>
        <family val="1"/>
      </rPr>
      <t>2020</t>
    </r>
    <r>
      <rPr>
        <sz val="22"/>
        <rFont val="方正小标宋简体"/>
        <family val="4"/>
      </rPr>
      <t>年区级重点建设项目责任分解表</t>
    </r>
  </si>
  <si>
    <t>附件</t>
  </si>
  <si>
    <t>调</t>
  </si>
  <si>
    <t>原</t>
  </si>
  <si>
    <t>序号</t>
  </si>
  <si>
    <t>项目名称</t>
  </si>
  <si>
    <t>项目
类别</t>
  </si>
  <si>
    <t>行业</t>
  </si>
  <si>
    <t>项目
所在地</t>
  </si>
  <si>
    <t>建设
年限</t>
  </si>
  <si>
    <t>总投资
(万元)</t>
  </si>
  <si>
    <t>分乡镇
总投资</t>
  </si>
  <si>
    <t>预计至2019年底累计
完成投资（万元）</t>
  </si>
  <si>
    <t>2020年工作目标</t>
  </si>
  <si>
    <t>1-7月累计完成投资
（万元）</t>
  </si>
  <si>
    <t>8月完成投资
（万元）</t>
  </si>
  <si>
    <t>1-8月累计完成投资
（万元）</t>
  </si>
  <si>
    <t>分乡镇完成投资</t>
  </si>
  <si>
    <t>目前形象进度</t>
  </si>
  <si>
    <t>项目联系人</t>
  </si>
  <si>
    <t>责任单位
和责任人</t>
  </si>
  <si>
    <t>行业主管部门</t>
  </si>
  <si>
    <t>总负责人</t>
  </si>
  <si>
    <t>报送单位</t>
  </si>
  <si>
    <t>投资主体</t>
  </si>
  <si>
    <t>全区</t>
  </si>
  <si>
    <t>市级</t>
  </si>
  <si>
    <t>省级</t>
  </si>
  <si>
    <t>已开工</t>
  </si>
  <si>
    <t>新申报</t>
  </si>
  <si>
    <t>备注</t>
  </si>
  <si>
    <t>2020年计划投资
(万元)</t>
  </si>
  <si>
    <t>2019年计划投资
(万元)</t>
  </si>
  <si>
    <t>分乡镇计划投资</t>
  </si>
  <si>
    <t>年度计划安排</t>
  </si>
  <si>
    <t>2019年度计划安排</t>
  </si>
  <si>
    <t>计划开工月份</t>
  </si>
  <si>
    <t>计划建成或部分建成月份</t>
  </si>
  <si>
    <t>姓名</t>
  </si>
  <si>
    <t>电话</t>
  </si>
  <si>
    <t>新开工</t>
  </si>
  <si>
    <t>建成</t>
  </si>
  <si>
    <t>一</t>
  </si>
  <si>
    <t>新建高速铁路福州至厦门客运专线</t>
  </si>
  <si>
    <t>区在建</t>
  </si>
  <si>
    <t>城建环保</t>
  </si>
  <si>
    <t>东园镇
张坂镇
百崎乡</t>
  </si>
  <si>
    <t>项目全长297.06公里，其中台商区境内长度14.5公里</t>
  </si>
  <si>
    <t>2018-2022</t>
  </si>
  <si>
    <t>第一季度锦峰隧道全部完工；第二季度桥梁工程桩基承台全部完工；第三季度鹰高山隧道全部完工，桥梁墩身全部完工；第四季度路基工程基本全线贯通</t>
  </si>
  <si>
    <t>第一、二、三、四季度进行路基、桥梁、隧道施工</t>
  </si>
  <si>
    <t>吴春兰</t>
  </si>
  <si>
    <t>规划建设与交通运输局
叶赞清</t>
  </si>
  <si>
    <t>规划建设与交通运输局</t>
  </si>
  <si>
    <t>林清泉
丁尚光
赖丽水</t>
  </si>
  <si>
    <t>规划交通</t>
  </si>
  <si>
    <t>政府投资市</t>
  </si>
  <si>
    <t>泉州东站</t>
  </si>
  <si>
    <t>东园镇</t>
  </si>
  <si>
    <t>建设铁路工程2.41万平方米，站房工程2万平方米，停车场面、架空层、高架平台等配套5.12万平方米</t>
  </si>
  <si>
    <t>2019-2021</t>
  </si>
  <si>
    <t>第一季度基础开工；第二、三季度主体建设；第四季度主体封顶</t>
  </si>
  <si>
    <t>3月</t>
  </si>
  <si>
    <t>丁尚光</t>
  </si>
  <si>
    <t>政府投资</t>
  </si>
  <si>
    <t>泉州台商投资区高铁新城片区</t>
  </si>
  <si>
    <t>市预备</t>
  </si>
  <si>
    <t>杏经二路、江城大道及站北路、站后路、东纬二路围合区域，总规划面积约2.27平方公里。其中：站前大道配套工程572米宽50米；滨湖北路配套工程802米宽50米；杏经二路2196米宽30米；东纬二路832米宽30米；东纬一路1006米宽30米；站前一路（局部）下穿福厦铁路段200米宽30米；东纬支九路（局部）下穿福厦铁路宽18米以及城际R1线（需要预留相应工程建设条件）、轨道2号线；拆迁整改工程、土石方开挖与平整爆破工程</t>
  </si>
  <si>
    <t>2020-2023</t>
  </si>
  <si>
    <t>新泉州东站站前广场及市政配套工程：第一季度启动前期工作，完成工可及批复；第二季度完成初步设计及批复；第三季度完成施工图设计；第四季度开工</t>
  </si>
  <si>
    <t>12月</t>
  </si>
  <si>
    <t>黄迟迟</t>
  </si>
  <si>
    <t>城建公司
陈晏金
中国建筑第二工程局
中建新疆建工（集团）有限公司
于军/李汉铭</t>
  </si>
  <si>
    <t>投促
城建公司</t>
  </si>
  <si>
    <t>白沙片区棚户区改造项目</t>
  </si>
  <si>
    <t>省在建
市在建</t>
  </si>
  <si>
    <t>洛阳镇</t>
  </si>
  <si>
    <t>规划范围约9平方公里，涉及拆迁面积370万平方米，建设内容包括项目用地范围内的道路、绿地公园、综合管廊、文化体育设施等公益性基础设施建设</t>
  </si>
  <si>
    <t>2019-2023</t>
  </si>
  <si>
    <t>1、安置房一期：第一季度完成安置房主体结构施工，第二季度、第三季度进行完成安置房装修工程及室外工程，第四季度达到竣工验收条件。
2、安置房二期：第一、二季度进行基础施工，第三、四季度进行主体结构施工。
3、征迁工作：第一季度开始征迁四期入户测量，第三季度启动签约，年底完成签约；
4、市政基础设施建设：第一、二季度启动一期市政道路施工；第三季度启动二期市政道路施工；第四季度启动景观绿化及水体护岸工程</t>
  </si>
  <si>
    <t>1、安置房建设：第一季度完成安置房一期地下室结构工程；第三季度启动安置房二期、三期建设；第四季度完成安置房一期主体结构和安置房二期、三期地下室工程；
2、征迁工作：第一季度完成二期征迁范围（白沙二村剩余部分）全部签约工作；第二季度启动三期征迁范围（西方村）签约工作；第三季度完成三期征迁范围全部签约并启动四期征迁范围测量评估工作；第四季度启动并完成四期征迁范围的签约工作；
3、市政配套设施：适时启动沙经1路、沙经2路、沙纬5路、沙纬6路、白沙路南段（暂定名）、沙纬1路、沙纬2路、沙东大道、地块中心绿廊水系和安置房一期西侧小学等的建设</t>
  </si>
  <si>
    <t>韩  旭</t>
  </si>
  <si>
    <t>18618482851</t>
  </si>
  <si>
    <t>规划建设与交通运输局
李  明
洛阳镇
陈天送</t>
  </si>
  <si>
    <t>欧阳炯</t>
  </si>
  <si>
    <t>白沙</t>
  </si>
  <si>
    <t>泉东大道</t>
  </si>
  <si>
    <t>全长13.9公里，城市主干道，双向8车道，设计时速80公里/小时</t>
  </si>
  <si>
    <t>2018-2021</t>
  </si>
  <si>
    <t>巨大段：第一季度完成辅道工程、人行道；第二季度完工。
高铁段：第一季度本年开累完成隧道工程5%、路基工程5%、综合管线工程10%；第二季度本年开累完成隧道工程15%、路基工程20%、综合管线工程25%；第三季度本年开累完成隧道工程30%、路基工程35%、综合管线工程40%、路面工程10%；第四季度本年开累完成隧道工程50%、路基工程50%、综合管线工程60%、路面工程30%；
杏秀路-海玉路段：第一季度完成施工图设计；第二季度完成路基工程5%；第三季度完成路基工程15%，综合管线工程5%；第四季度完成路基工程30%，综合管线工程15%</t>
  </si>
  <si>
    <t>泉东大道（世贸段）至2018年底完工。
泉东大道（巨大段）：第一季度完成桥梁下部结构、软基处理及部分主车道路基；第二季度完成桥梁上部结构、土方工程、部分主车道路面；第三季度完成全部主车道路面，部分人行道工程；第四季度完成全部路面工程；
泉东大道（高铁段）：第一季度隧道完成7%，框架桥完成10%，路基及管线完成25%；第二季度隧道完成10%，框架桥完成20%，路基及管线完成20%；第三季度隧道完成12%，框架桥完成20%，道路及管线完成20%；第四季度隧道完成15%，框架桥完成20%，道路及管线完成20%；
泉东大道（杏秀路-海玉路）：第一季度完成施工图设计；第二季度完成施工及监理招投标；第三季度完成土方填筑；第四季度完成管道施工</t>
  </si>
  <si>
    <t>巨大段：2020年6月
高铁段：2021年12月
杏秀路-海玉路段：
2022年03月</t>
  </si>
  <si>
    <t>吴培山
蔡燕峰
周勇明
黄嘉川
陈志福
方亮
郭淳源</t>
  </si>
  <si>
    <t>13905085357
13799222397
15859517903
18659023021
15060881012</t>
  </si>
  <si>
    <t>城建公司
王图强
陈晏金
水务公司
龚思鹏</t>
  </si>
  <si>
    <t>城建道路</t>
  </si>
  <si>
    <t>政府投资PPP</t>
  </si>
  <si>
    <t>杏秀路-海玉路段：
2021年12月</t>
  </si>
  <si>
    <t>海城大道（海山大道至张纬四路）</t>
  </si>
  <si>
    <t>东园镇
张坂镇</t>
  </si>
  <si>
    <t>“五纵五横”之第四纵/城市主干道；起于海城大道与海山大道交叉口，向东下穿福厦客专后下穿泉州绕城高速，终于张纬四路，全长约4.2km，道路红线宽60米，主车道双向8车道，设计车速80公里/小时，两侧设置辅道和人行道</t>
  </si>
  <si>
    <t>第一季度本年开累完成路基工程5%、综合管线工程15%；第二季度本年开累完成路基工程20%、综合管线工程30%、路面工程15%；第三季度本年开累完成路基工程40%、综合管线工程45%、路面工程35%；第四季度本年开累完成路基工程60%、综合管线工程60%、路面工程60%</t>
  </si>
  <si>
    <t>第一季度路基完成15%，管线完成10%，中桥完成桩基70%；第二季度路基完成15%，管线完成15%，中桥完成桩基30%，中桥完成下部20%；第三季度路基完成15%，管线完成15%，路面完成20%，中桥完成下部60%，板梁预制完成50%；第四季度路基完成20%，管线完成20%，路面完成30%，中桥完成</t>
  </si>
  <si>
    <t>周勇明
黄嘉川
郭淳源</t>
  </si>
  <si>
    <t>15859517903
13559558535</t>
  </si>
  <si>
    <t>城建公司
王图强
水务公司
龚思鹏</t>
  </si>
  <si>
    <t>丁尚光
赖丽水</t>
  </si>
  <si>
    <t>海湾大道（双山段）</t>
  </si>
  <si>
    <t>张坂镇</t>
  </si>
  <si>
    <t>城市主干道；起于起于浮山村西侧的海灵大道，终于玉山村东侧的海玉路，全长3.082km,道路红线宽70-90m,主车道双向6车道，设计车速100公里/小时，两侧均设置人行道和非机动车道</t>
  </si>
  <si>
    <t>2018-2020</t>
  </si>
  <si>
    <t>第一季度完成1#、2#泵站基础施工、U型槽施工；第二季度完成桥梁下部结构、框架桥及部分路面工程施工（除玉山大桥外）</t>
  </si>
  <si>
    <t>第一季度完成路基填筑、人行通道、玉山大桥上部结构、U型槽及1#、2#泵站分部；第二季度完成1#泵站主体、2#泵站分部工程、桥梁上部以及部分路面工程；第三季度完成部分给水管道、综合管线、机电工程、桥梁工程以及部分路面工程；第四季度完成路面工程及桥梁附属工程</t>
  </si>
  <si>
    <t>6月</t>
  </si>
  <si>
    <t>庄冠鸿
陈成章
林琅</t>
  </si>
  <si>
    <t>13959875188
18050850496
13960479066</t>
  </si>
  <si>
    <t>城建公司
王图强
水务公司
龚思鹏
市政公司
曾俊赫</t>
  </si>
  <si>
    <t>赖丽水</t>
  </si>
  <si>
    <t>城建道路
市政</t>
  </si>
  <si>
    <t>第一季度完成1#、2#泵站施工、管道工程施工；第二季度计划完成玉山大桥施工、路面工程施工、电气照明工程施工、道路绿化工程施工、附属工程施工</t>
  </si>
  <si>
    <t>海湾大道（八仙段）</t>
  </si>
  <si>
    <t>东园镇张坂镇</t>
  </si>
  <si>
    <t>城市主干道；起于海玉路西侧，终于十六号码头西侧，全长3.1km，道路红线款77-154m,主车道双向6车道，设计车速100公里/小时</t>
  </si>
  <si>
    <t>第一季度基本完工</t>
  </si>
  <si>
    <t xml:space="preserve">
第一季度完成路面工程和桥梁及附属工程；第二季度完工</t>
  </si>
  <si>
    <t>庄冠鸿
潘晓荣
林琅</t>
  </si>
  <si>
    <t>13959875188
13505070929
13960479066</t>
  </si>
  <si>
    <t>城建公司
王图强
水务公司
龚思鹏</t>
  </si>
  <si>
    <t>泉州台商投资区建筑渣土资源化处理中心</t>
  </si>
  <si>
    <t>主要建设消纳场、生产车间、成品仓库、堆场等建筑渣土处理设施，再生产品利用设施及基础配套设施，建成后年处理建筑垃圾50万吨</t>
  </si>
  <si>
    <t>第一季度进行土地三通一平；第二季度完成土地整平工作，项目一期开工；第三季度项目建设；第四季度项目一期竣工</t>
  </si>
  <si>
    <t>第一、二季度完成主场区场地平整，主体基础施工；第三季度工程试车，第四季度投产</t>
  </si>
  <si>
    <t>张良伟</t>
  </si>
  <si>
    <t>开发公司
傅鸿清</t>
  </si>
  <si>
    <t>开发公司</t>
  </si>
  <si>
    <t>产业性工</t>
  </si>
  <si>
    <t>泉州台商投资区海山大道建设工程</t>
  </si>
  <si>
    <t>省预备
市在建</t>
  </si>
  <si>
    <t>洛阳镇 东园镇 张坂镇</t>
  </si>
  <si>
    <t>“五纵五横”之第三纵，城市快速道；全长约15.42km，道路红线宽70米，主线采用双向8车道标准，道路等级为城市快速路，设计速度100km/h；辅道采用双向4车道，道路等级为城市主干路，设计速度40km/h，除杏纬1路至洛阳大道外，道路全线两侧设置辅路</t>
  </si>
  <si>
    <t>2018-2023</t>
  </si>
  <si>
    <t>第三标段：亚艺街-东纬一路段：第一季度完成施工图设计；第二季度完成路基工程5%，桥梁桩基20%；第三季度完成路基工程20%，桥梁桩基60%，桥梁下部结构10%；第四季度完成路基工程30%，桥梁桩基100%，桥梁下部结构40%，桥梁上部结构20%，综合管线工程10%；
第四标段：东纬一路-江锦街段：第一季度完成EPC招标；第二季度完成施工图设计；第三季度完成路基工程5%，桥梁桩基20%；第四季度完成路基工程20%；桥梁基础60%，桥梁下部结构10%；
海湾大道-泉东大道段、泉东大道-亚艺街段、江锦街-绕城高速段待管委会明确建设时间</t>
  </si>
  <si>
    <t>第一季度完成可研编制及批复，第二季度完成方案设计及评审，第三季度完成初步设计送审、审批及地勘，第四季度完成施工图设计</t>
  </si>
  <si>
    <t>2023年2月</t>
  </si>
  <si>
    <t>陈志福
吴大建</t>
  </si>
  <si>
    <t>18659023021
13960355178</t>
  </si>
  <si>
    <t>城建公司
陈晏金
水务公司
龚思鹏</t>
  </si>
  <si>
    <t>欧阳炯
丁尚光
赖丽水</t>
  </si>
  <si>
    <t>亚艺街-东纬一路段：第一季度完成路基工程5%，桥梁桩基20%；第二季度完成路基工程20%，桥梁桩基60%，桥梁下部结构10%；第三季度完成路基工程30%，桥梁桩基100%，桥梁下部结构40%，桥梁上部结构20%，综合管线工程10%；第四季度完成路基工程60%，桥梁下部结构70%，桥梁上部结构50%，综合管线工程30%，路面工程10%；
东纬一路-江锦街段：第一季度完成路基工程5%，桥梁桩基20%；第二季度完成路基工程20%，桥梁桩基60%，桥梁下部结构10%；第三季度完成路基工程30%，桥梁桩基100%，桥梁下部结构40%，桥梁上部结构20%，综合管线工程10%；第四季度完成路基工程60%，桥梁下部结构70%，桥梁上部结构50%，综合管线工程30%，路面工程10%；
海湾大道-泉东大道段、泉东大道-亚艺街段、江锦街-绕城高速段待管委会明确建设时间</t>
  </si>
  <si>
    <t>泉州台商投资区东西大道延伸段工程</t>
  </si>
  <si>
    <t>东园镇 张坂镇</t>
  </si>
  <si>
    <t>“五纵五横”之第三横，城市快速路：全长约6.32km，道路红线宽35.5-70米，起点至海灵大道段（K0+000～K5+220）道路红线宽65-70m，道路等级为城市快速路，设计速度100km/h，主线双向8车道，两侧设置辅道和人行道，需扣除海城大道互通范围（K0+900～K2+060）。海灵大道至军博园段（K5+220～K7+480）道路红线宽35.5m，道路等级为城市主干路，主线双向6车道，两侧设置人行道</t>
  </si>
  <si>
    <t>绕城高速-海张路段：第一季度完成施工图设计；第二季度完成路基工程5%；第三季度完成路基工程20%；第四季度完成路基工程30%，综合管线工程10%
海张路-军博园段待管委会明确建设时间</t>
  </si>
  <si>
    <t>2022年2月</t>
  </si>
  <si>
    <t>第一季度完成路基工程5%；第二季度完成路基工程20%；第三季度完成路基工程30%综合管线工程10%；第四季度完成路基工程60%，综合管线工程30%，路面工程10%</t>
  </si>
  <si>
    <t>滨湖东路北延伸段</t>
  </si>
  <si>
    <t>东园镇
洛阳镇</t>
  </si>
  <si>
    <t>起于洛阳大道，终于东纬三路，全长5公里，道路红线宽50m，双向六车道（交叉口处两侧各加宽一个车道），城市主干道，设计时速50公里/小时，两侧各为5.5m非机动车道，3.75 m人行道，4 m中央分隔带，2 m边分带，双侧配套雨、污水，电力，电信管道</t>
  </si>
  <si>
    <t>2016-2020</t>
  </si>
  <si>
    <t>第一季度基本完工(除拆迁部分)</t>
  </si>
  <si>
    <t>K0+940-K5+333.327段：至2018年底预计完工；
K0+030-K0+940段：K0+030-K0+940段：第一季度完成路基开挖填筑；第二季度完成L0+882桥梁下部及管线施工；第三季度完工。</t>
  </si>
  <si>
    <t>3月
部分建成</t>
  </si>
  <si>
    <t>翁文斌
郑瀚</t>
  </si>
  <si>
    <t>18094010234
15059502919</t>
  </si>
  <si>
    <t>欧阳炯
丁尚光</t>
  </si>
  <si>
    <t>滨湖东路（滨湖南路至杏秀路）</t>
  </si>
  <si>
    <t>东园镇
张坂镇百崎乡</t>
  </si>
  <si>
    <t>城市主干道；起于滨湖东路与滨湖南路交叉口，向东南下穿福厦高铁后转向南下穿泉州绕城高速，终于杏秀路，全长约2.89km，道路红线宽50米，主车道双向6车道，设计车速60公里/小时，两侧设置辅道和人行道</t>
  </si>
  <si>
    <t>第一季度本年开累完成路基工程10%、综合管线工程10%；第二季度本年开累完成路基工程20%、综合管线工程20%；第三季度本年开累完成路基工程35%、综合管线工程35%、路面工程15%；第四季度本年开累完成路基工程50%、综合管线工程50%、路面工程30%</t>
  </si>
  <si>
    <t>第一季度路基完成15%，边坡完成10%；第二季度路基完成20%，边坡完成20%，管线完成20%；第三季度路基完成20%，路面完成20%，边坡完成20%，管线完成20%；第四季度路基完成20%，路面完成20%，边坡完成20%，管线完成20%</t>
  </si>
  <si>
    <t>政府投资ppp</t>
  </si>
  <si>
    <t>第一季度本年开累完成路基工程10%、综合管线工程10%、路面工程15%；第二季度本年开累完成路基工程20%、综合管线工程20%、路面工程30%；第三季度本年开累完成路基工程35%、综合管线工程35%、路面工程50%；第四季度本年开累完成路基工程50%、综合管线工程50%、路面工程70%、照明工程20%、交通工程20%、其它工程10%</t>
  </si>
  <si>
    <t>泉州台商投资区海湾大道（海江大道-16号码头）工程</t>
  </si>
  <si>
    <t>东园镇 百崎乡</t>
  </si>
  <si>
    <t>“五纵五横”之第五横，城市主干路兼一级公路，起于16号码头，终于后渚大桥东桥头互通，全长11.35km，道路红线宽59~74m，主路设计速度100km/h，辅路设计速度为40km/h。其中海江大道—绕城高速段主线双向8车道+辅道双向2车道标准，绕城高速—16号码头段主线双向6车道+辅道双向4车道标准</t>
  </si>
  <si>
    <t>第一季度本年开累完成路基工程15%，软基处理15%，桥梁桩基15%，桥梁下部结构5%，桥梁上部结构5%，U型槽与框架桥10%；第二季度本年开累完成路基工程30%，软基处理30%，桥梁桩基30%，桥梁下部结构15%，桥梁上部结构15%，U型槽与框架桥20%；第三季度本年开累完成路基工程45%，软基处理40%，桥梁桩基40%，桥梁下部结构25%，桥梁上部结构25%，U型槽与框架桥30%,综合管线10%；第四季度本年开累完成路基工程55%，软基处理50%，桥梁桩基50%，桥梁下部结构35%，桥梁上部结构35%，U型槽与框架桥40%,综合管线20%</t>
  </si>
  <si>
    <t>第一季度主体开工；第二季度完成进行水泥搅拌桩施工；第二、三、四季度进行管线工程及路基工程</t>
  </si>
  <si>
    <t>王伟
郭淳源</t>
  </si>
  <si>
    <t>18681847790
18876532965</t>
  </si>
  <si>
    <t>林清泉
丁尚光</t>
  </si>
  <si>
    <t>第一季度本年开累完成路基工程15%，软基处理15%，桥梁桩基15%，桥梁下部结构5%，桥梁上部结构5%，U型槽与框架桥10%；第二季度本年开累完成路基工程30%，软基处理30%，桥梁桩基30%，桥梁下部结构15%，桥梁上部结构15%，U型槽与框架桥20%；第三季度本年开累完成路基工程45%，软基处理40%，桥梁桩基40%，桥梁下部结构25%，桥梁上部结构25%，U型槽与框架桥30%,综合管线10%；第四季度本年开累完成路基工程55%，软基处理50%，桥梁桩基50%，桥梁下部结构35%，桥梁上部结构35%，U型槽与框架桥40%,综合管线20%，路面工程5%</t>
  </si>
  <si>
    <t>海城大道（张纬四路-张纬六路、泉东大道-海湾大道）</t>
  </si>
  <si>
    <t>“五纵五横”之第四纵，城市主干路；设计速度80km/h，全长约3.96km，道路红线宽60米，主车道双向8车道，两侧设置辅道和人行道</t>
  </si>
  <si>
    <t>2019-2022</t>
  </si>
  <si>
    <t>第一季度完成施工图设计；第二季度完成开工；第三季度完成路基工程5%，桥梁桩基10%；第四季度完成路基工程20%，桥梁桩基40%，桥梁下部结构10%，桥梁上部结构10%，综合管线工程10%</t>
  </si>
  <si>
    <t>第一季度完成施工图设计；第二季度完成施工及监理招投标；第三季度完成土方填筑；第四季度完成管道施工</t>
  </si>
  <si>
    <t>2022年3月</t>
  </si>
  <si>
    <t>蔡燕峰
周勇明
黄嘉川</t>
  </si>
  <si>
    <t>13799222397
15859517903
18859515189</t>
  </si>
  <si>
    <t>第一季度完成路基工程5%，桥梁桩基20%；第二季度完成路基工程20%，桥梁桩基60%，桥梁下部结构10%；第三季度完成路基工程30%，桥梁桩基100%，桥梁下部结构40%，桥梁上部结构20%，综合管线工程10%；第四季度完成路基工程60%，桥梁下部结构70%，桥梁上部结构50%，综合管线工程30%，路面工程10%</t>
  </si>
  <si>
    <t>海霞路（张经二路）</t>
  </si>
  <si>
    <t>工程起点位于滨湖南路，终点止于海湾大道。
其中：滨湖南路—泉东大道段红线宽度30m，道路全长1.1公里；为城市次干路，设计时速为40公里每小时，双向四车道；
泉东大道—海湾大道段红线宽度50m，道路全长1.1公里；为城市主干路，设计时速为40公里每小时，双向六车道</t>
  </si>
  <si>
    <t>滨湖南路—泉东大道段：2019年已完工
泉东大道—海湾大道段：第一季度完成部分路面工程及人行道工程；第二季度完工</t>
  </si>
  <si>
    <t>滨湖南路—泉东大道段：第一季度完成部分路面施工；第二季度基本完工；
泉东大道—海湾大道段：第一季度完成路面工程；第二季度完工</t>
  </si>
  <si>
    <t>曾庆凯
林晓清
林琅
方亮</t>
  </si>
  <si>
    <t>18250283350
15005083783
13960479066
15060881012</t>
  </si>
  <si>
    <t>东园片区污水处理厂配套管网建设项目</t>
  </si>
  <si>
    <t>市捆绑项目</t>
  </si>
  <si>
    <t>建设东园镇辖区内配套管网，近期为主建设杏田东园片工业启动园区渠道和截污干管工程约5km截污管道；锦厝村排洪渠及截污干管（杏秀路-东环路）工程2km截污管道</t>
  </si>
  <si>
    <t>第一季度完成工程量的70%；第二季度进行完成100%</t>
  </si>
  <si>
    <t>第一季度部分管线施工；第二、三季度部分基础施工，部分管线施工；第四季度部分管线施工，部分建成</t>
  </si>
  <si>
    <t>王  坚</t>
  </si>
  <si>
    <t>水务公司
龚思鹏</t>
  </si>
  <si>
    <t>水务</t>
  </si>
  <si>
    <t>台商投资区农村污水收集处理工程PPP项目</t>
  </si>
  <si>
    <t>东园镇张坂镇
洛阳镇
百崎乡</t>
  </si>
  <si>
    <t>实现全区行政村农村污水全覆盖</t>
  </si>
  <si>
    <t>第一季度完成主体施工的40%；第二季度完成主体施工的80%；第三季度主体完工</t>
  </si>
  <si>
    <t>第一、二、三季度主体建设；第四季度部分建设，部分建成</t>
  </si>
  <si>
    <t>9月</t>
  </si>
  <si>
    <t>林金钊</t>
  </si>
  <si>
    <t>林清泉
欧阳炯
丁尚光
赖丽水</t>
  </si>
  <si>
    <t>原计划第一季度主体施工；第二季度主体完工</t>
  </si>
  <si>
    <t>海江大道一期（后渚大桥东桥头互通）园林景观工程</t>
  </si>
  <si>
    <t>本工程建设范围包括后渚大桥东桥头互通、东西大道（被交路L线设计起点LK0+560- LK1+640）、海江大道（主线N设计起点NK0+221.322- NK2+600），绿化总面积约117438平方米（其中绿地面积97405平方米、水域面积20033平方米，。建设内容包括、绿化工程、土建工程、浇灌工程、夜景工程、桥梁外挂花箱种三角梅工程等</t>
  </si>
  <si>
    <t>2019-2020</t>
  </si>
  <si>
    <t>第一季度主体开工；第二季度主体施工；第三季度主体完工</t>
  </si>
  <si>
    <t>1月</t>
  </si>
  <si>
    <t>董智丽</t>
  </si>
  <si>
    <t>市政公司
杨鹤翔</t>
  </si>
  <si>
    <t>市政</t>
  </si>
  <si>
    <t>泉州台商投资区海湾大道双山段道路及景观工程（白沙湾公园）</t>
  </si>
  <si>
    <t>白沙湾公园景观工程北起规划滨海路辅路（海湾大道），南至现状海堤,东起海玉路东侧，西至海灵大道西侧，为东西走向带状城市绿地，总面积37.76公顷，全长3.6公里，最窄处宽度为45米，最宽处达到192米</t>
  </si>
  <si>
    <t>2019-
2022</t>
  </si>
  <si>
    <t>第一季度主体开工；第二、三季度主体施工；第四季度部分建成</t>
  </si>
  <si>
    <t>洛阳镇镇级公益性骨灰堂</t>
  </si>
  <si>
    <t>洛阳镇镇级公益性骨灰堂建设地点位于泉州台商投资区洛阳镇云盖寺东北侧。用地面积约20亩，总建筑面积约1.37万㎡</t>
  </si>
  <si>
    <t>第三季度开工建设，进行土石方工程的爆破外运；第四季度土石方工程的爆破外运及主体工程施工</t>
  </si>
  <si>
    <t>第一季度进行工程招标工作；第二季度项目主体开工；第三季度完成主体工程；第四季度室外工程完成，部分竣工验收</t>
  </si>
  <si>
    <t>7月</t>
  </si>
  <si>
    <t>汤祥图</t>
  </si>
  <si>
    <t>18659516126</t>
  </si>
  <si>
    <t>城建公司
王文振
洛阳镇
黄昆阳</t>
  </si>
  <si>
    <t>城建房建
洛阳镇</t>
  </si>
  <si>
    <t>原计划4000“第一季度进行土石方工程的爆破外运；第二季度土石方工程的爆破外运及主体工程施工；第三季度完成主体结构工程；第四季度室外工程完成，并组织竣工验收”</t>
  </si>
  <si>
    <t>东园镇镇级骨灰堂一期项目</t>
  </si>
  <si>
    <t>总建筑面积5495.8㎡，建设1#、2#及6#综合楼</t>
  </si>
  <si>
    <t>第一季度边坡支护工程；第二季度进行主体建设（1#、2#、6#号楼）；第三季度项目工程扫尾及验收</t>
  </si>
  <si>
    <t>第一季度完成一期施工图设计及审查工作；第二季度主体开工；第三、四季度主体建设</t>
  </si>
  <si>
    <t>东园镇
康杰川</t>
  </si>
  <si>
    <t>东园</t>
  </si>
  <si>
    <t>瑞堂华庭（杏田堂头）</t>
  </si>
  <si>
    <t>总建筑面积为72276.58㎡，地下1层，地上面积57726.56㎡，地下建筑面积14550.02㎡</t>
  </si>
  <si>
    <t>第一季度完成上部主体砌筑及装饰工程；第二季度竣工验收；第三季度交付使用</t>
  </si>
  <si>
    <t>洛阳镇
刘筱兵</t>
  </si>
  <si>
    <t>城建房建</t>
  </si>
  <si>
    <t>12.21刘主任要求上半年竣工</t>
  </si>
  <si>
    <t>金钳.水岸阳光（下宫安置区）</t>
  </si>
  <si>
    <t>总建筑面积92302.14㎡，上部建筑面积72635.87㎡，地下建筑面积19666.27㎡，由3幢18层安置房、4幢17层商住楼、1幢3层幼儿园、1幢3层商业楼、1个大门组成</t>
  </si>
  <si>
    <t>张坂镇
王振洪</t>
  </si>
  <si>
    <t>湖东片区安置区项目（A地块）</t>
  </si>
  <si>
    <t>社会事业</t>
  </si>
  <si>
    <t>总建筑面积约28.3万平方米。其中A地块总建筑面积约11.8万㎡,商业面积约0.83万㎡，住宅面积8.4万㎡，建有6栋住宅楼，建筑层数20～22层，住宅总套数604套</t>
  </si>
  <si>
    <t>第一季度附属工程施工基本完成；第二季度竣工验收；第三季度交付使用</t>
  </si>
  <si>
    <t>第一季度主体结构封顶；第二季度完成主体结构验收，室内外装修完成60%；第三季度室内外装修完成并开始室外工程施工；第四季度完成竣工验收</t>
  </si>
  <si>
    <t>王首伟</t>
  </si>
  <si>
    <t>15306081525</t>
  </si>
  <si>
    <t>城建公司
王文振</t>
  </si>
  <si>
    <t>后港安置小区工程</t>
  </si>
  <si>
    <t>总建筑面积约11.2万平方米</t>
  </si>
  <si>
    <t>第一季度主体结构封顶；第二季度完成主体结构验收，内外装修完成60%；第三季度内外装修完成并开始室外工程施工；第四季度完成竣工验收</t>
  </si>
  <si>
    <t>洛阳桥及周边环境整治提升工程（洛阳古桥共生艺术文化特区建设项目）</t>
  </si>
  <si>
    <t>1.古街道路步行化改造工程；2.公共停车场配套；3.沿街历史建筑修缮保护；4.北桥头、尼庵巷、巨石群节点活化建设；5.《家园》业态活动策划</t>
  </si>
  <si>
    <t>第一季度①完成古街房屋立面修缮约15栋；②尼庵巷节点改造项目完成至8%；第二季度①累计完成古街房屋立面修缮约30栋；②尼庵巷节点改造项目完成至15%；第三季度①累计完成古街房屋立面修缮至约45栋；②尼庵巷节点改造项目完成至23%；第四季度①累计完成古街房屋立面修缮至约60栋；②尼庵巷节点改造项目完成至30%</t>
  </si>
  <si>
    <t>上半年完成道路改造，启动建筑修缮工作</t>
  </si>
  <si>
    <t>陈  伟</t>
  </si>
  <si>
    <t xml:space="preserve">洛阳镇
庄平
吴亮亮
</t>
  </si>
  <si>
    <t>教育文体旅游局
规划建设与交通运输局</t>
  </si>
  <si>
    <t>原计划5000万元，第一季度：①完成古街房屋立面修缮约20栋；②尼庵巷节点改造项目完成至25%；第二季度：①完成古街房屋立面修缮约40栋；②艺园项目完成至50%；③尼庵巷节点改造项目完成至20%；④七星公园项目、粮站（国道南侧）项目、七星公园至尼庵巷古马道项目、街头节点项目完成至15%；第三季度：①完成古街房屋立面修缮约60栋；②尼庵巷节点改造项目完成至40%；③七星公园项目、粮站（国道南侧）项目、七星公园至尼庵巷古马道项目、街头节点项目完成至30%；第四季度：①完成古街房屋立面修缮约70栋；②尼庵巷节点改造项目完成至50%；③七星公园项目、粮站（国道南侧）项目、七星公园至尼庵巷古马道项目、街头节点项目基本完成至40%</t>
  </si>
  <si>
    <t>张坂镇西部安置区—玉泰新城</t>
  </si>
  <si>
    <t>玉泰新城选址位于张坂镇玉埕村，周边配套道路有规划道路百张路和现状道路海玉路、滨湖南路。主要满足四玉片区及周边村庄的征迁安置</t>
  </si>
  <si>
    <t>第一季度完成初步设计评审，完成工程总承包、监理招标；第二季度完成施工图设计及审查；第三季度完成前期报建手续，开工建设；第四季度完成桩基础、地下室结构</t>
  </si>
  <si>
    <t>上半年开工建设；下半年主体建设，完工</t>
  </si>
  <si>
    <t>张坂镇
吴泽容</t>
  </si>
  <si>
    <t>湖东片区安置区B地块项目</t>
  </si>
  <si>
    <t>湖东花苑B地块总建筑面积约为16.5万平方米，住宅面积约为9.5万平方米，建筑高度18-22层</t>
  </si>
  <si>
    <t>第一季度完成初步设计评审，完成工程总承包、监理招标，施工图设计及审查；第二季度完成前期报建手续，开工建设；第三季度完成桩基础；第四季度完成地下室结构，主体结构至三层</t>
  </si>
  <si>
    <t>第一季度完成设计方案评审，第二季度完成施工图设计及审查，第三季度完成前期报建手续，第四季度完成工程施工、监理招标，开工建设。</t>
  </si>
  <si>
    <t>12.21刘主任要求上半年开工</t>
  </si>
  <si>
    <t>溪庄安置小区（锦溪花苑）二期</t>
  </si>
  <si>
    <t>二期用地面积约58775㎡（约88.2亩),规划建筑面积约191349㎡，其中住宅面积135509㎡，容积率3.0。（扣除12班幼儿园容积率已达3.22）。 如10#、11#、12#楼暂缓建设，则二期拟建部分总建筑面积120000㎡，其中住宅建筑面积79000㎡</t>
  </si>
  <si>
    <t>第一季度完成初步设计评审，完成工程总承包、监理招标，施工图设计及审查；第二季度完成前期报建手续，开工建设；第三季度完成桩基础；第四季度地下室结构验收，开始主体结构施工</t>
  </si>
  <si>
    <t>已完成项目立项；已办理土地证，建设用地规划许可证；完成设计单位、勘察单位及造价咨询单位的招标工作；可研报告、设计方案评审、调整。</t>
  </si>
  <si>
    <t>凤浦安置小区（凤林花苑）二期</t>
  </si>
  <si>
    <t>二期用地面积49231.8㎡（约73.85亩），总建筑面积172115.68㎡（含地下室33830.8㎡），其中住宅建筑面积119382.34㎡，容积率3.0（扣除幼儿园容积率已达3.35）。如6#、7#楼暂缓建设，则二期拟建部分总建筑面积120000㎡（含地下室33830.8㎡），其中住宅建筑面积80000㎡</t>
  </si>
  <si>
    <t>翔鹰花苑</t>
  </si>
  <si>
    <t>百崎乡</t>
  </si>
  <si>
    <t>项目用地面积约17150㎡（约25.7亩),总建筑面积89828.89㎡，住宅建筑面积58772.7㎡，容积率3.4911</t>
  </si>
  <si>
    <t>已完成项目立项，可研编制；已办理土地证，建设用地规划许可证；完成设计单位、勘察单位及造价咨询单位的招标工作；已完成设计方案评审，正在初步设计评审、调整。</t>
  </si>
  <si>
    <t>林清泉</t>
  </si>
  <si>
    <t>秀涂安置小区</t>
  </si>
  <si>
    <t>用地面积51161㎡（约76.7亩)，计容建筑面积153483㎡，总建筑面积219057㎡。 一期拟建总建筑面积7.5万㎡，其中住宅建筑面积约5万㎡</t>
  </si>
  <si>
    <t>12.21刘主任要求上半年开工（新增）</t>
  </si>
  <si>
    <t>泉州市西三线天然气高压管网利用工程（台商区段）</t>
  </si>
  <si>
    <t>建设天然气调压站1座，配套建设高压管网4.3公里，管径DN500，设计压4.0MPa,设计输气能力为0.7亿标方/年</t>
  </si>
  <si>
    <t>2017-2020</t>
  </si>
  <si>
    <t>台商调压站：完成现场地勘勘测，完成土地平整施工招标，完成调压计量撬设备招标，完成施工图设计，完成进站道路路床整型施工，场地平整进场施工。</t>
  </si>
  <si>
    <t>1、台商调压站：第一季度护坡施工进场；第二季度完成护坡施工；第三季度围墙施工；第四季度完成设备基础和辅助用房施工，完成撬装设备的安装。                           
2、台商高压天然气管道支线：第二季度进场施工，第四季度竣工验收</t>
  </si>
  <si>
    <t>第一季度完成高压管线路由勘探、地形图测绘和初步设计方案；第二季度完成高压管线施工图，开展征地协调工作，办理施工手续；第三季度新建高压管线1公里；第四季度完成台商调压站设备采购、施工出图及土地平整；新建高压管线1公里</t>
  </si>
  <si>
    <t>吴  飞</t>
  </si>
  <si>
    <t>泉州市燃气有限公司
林志强</t>
  </si>
  <si>
    <t>燃气</t>
  </si>
  <si>
    <t xml:space="preserve">原计划3000万元     
台商调压站：第一季度完成挡墙和围墙施工；第二季度完成设备基础和辅助用房施工，完成撬装设备的安装；第三度完成锅炉安装、自控、电气系统安装，具备竣工验收条件                            
</t>
  </si>
  <si>
    <t>泉州220KV上曾输变电工程</t>
  </si>
  <si>
    <t>主变规模远景4×240MVA，本期1×240MVA。220kV线路远景8回，本期6回。110kV线路远景14回，本期8回。10kV线路远景28回，本期14回</t>
  </si>
  <si>
    <t>第一、二季度变电站完成配电装置楼装修及设备构支架安装；第三季度完成电气设备安装，完成线路基础施工；第四季度完成设备调试，完成线路立塔施工</t>
  </si>
  <si>
    <t>第一、二、三季度进行站址及线路建设；第四季度完工试投产</t>
  </si>
  <si>
    <t>李澎湃</t>
  </si>
  <si>
    <t>13959798110</t>
  </si>
  <si>
    <t>惠安供电公司
陈小洪</t>
  </si>
  <si>
    <t>科技经济发展局</t>
  </si>
  <si>
    <t>电力</t>
  </si>
  <si>
    <t>泉州110KV杏田输变电工程</t>
  </si>
  <si>
    <t xml:space="preserve">洛阳镇
东园镇 </t>
  </si>
  <si>
    <t>建设110KV变电站，建设24条出线线路，一期建设12条</t>
  </si>
  <si>
    <t>2020-2021</t>
  </si>
  <si>
    <t>第一季度完成施工招标；第二季度开工建设；第三季度完成变电站基础施工；第四季度完成配电装置楼主体施工</t>
  </si>
  <si>
    <t>第一、二进行前期工作；第三季度主体开工；第四季度主体建设</t>
  </si>
  <si>
    <t>上曾变电站110kV送出线路工程</t>
  </si>
  <si>
    <t>新建110kV线路12.3公里</t>
  </si>
  <si>
    <t>第一季度开展征地青赔工作；第二季度开始线路基础施工；第三季度完成线路立塔施工；第四季度完成线路架线施工</t>
  </si>
  <si>
    <t>完成施工招标</t>
  </si>
  <si>
    <t>赖立纲</t>
  </si>
  <si>
    <t>15059512977</t>
  </si>
  <si>
    <t>兴泉铁路110kV黄塘牵引站外部供电线路工程</t>
  </si>
  <si>
    <t>洛阳镇
东园镇</t>
  </si>
  <si>
    <t>新建110kV线路11.53公里</t>
  </si>
  <si>
    <t>泉州220KV百崎输变电工程</t>
  </si>
  <si>
    <t>东园镇张坂镇
百崎乡</t>
  </si>
  <si>
    <t>主变规模远景4×240MVA，本期1×240MVA。220kV线路远景8回，本期6回。110kV线路远景14回，本期4回。10kV线路远景28回，本期14回</t>
  </si>
  <si>
    <t>第一季度完成变电站三通一平；第二季度完成变电站基础施工；第三季度完成变电站主体施工，完成线路基础施工；第四季度完成变电站装修施工</t>
  </si>
  <si>
    <t>前期工作</t>
  </si>
  <si>
    <t>泉州市电业局
李澎湃</t>
  </si>
  <si>
    <t>二</t>
  </si>
  <si>
    <t>泉州台商投资区CASAS-300特种陶瓷材料产业化项目</t>
  </si>
  <si>
    <t>市在建</t>
  </si>
  <si>
    <t>工业科技</t>
  </si>
  <si>
    <t>主要生产优良的力学性能，耐热冲击性、耐氧化性和吸波/透波特性的耐超高温结构件领域产品</t>
  </si>
  <si>
    <t>2017-2021</t>
  </si>
  <si>
    <t>第一季度一期工程完工，二期1#、2#厂房桩基施工；第二季度一期投产，二期工程基础施工；第三、四季度地下室、主体建设</t>
  </si>
  <si>
    <t>第一季度3#、4#厂房基础施工；第二季度主体建设；第三季度主体封顶；第四季度主体装修，竣工投产</t>
  </si>
  <si>
    <t>庄佳慧</t>
  </si>
  <si>
    <t>18065553809</t>
  </si>
  <si>
    <t>东园镇
周键煌</t>
  </si>
  <si>
    <t>科经</t>
  </si>
  <si>
    <t>泉州台商投资区烯石新材料科技项目</t>
  </si>
  <si>
    <t>占地约450亩，建设30万平方米厂房生产制造高科技纤维材料，预计投产后年产值30亿元，纳税4亿元</t>
  </si>
  <si>
    <t>第一季度部分厂房主体建设及装修扫尾；第二季度辅助厂房宿舍区基础施工；第三季度主体建设；第四季度内外装修</t>
  </si>
  <si>
    <t>第一季度2#、3#厂房竣工，4#主体封顶，1#办公楼和7#、8#、9#、11#主体建设；第二季度2#、3#厂房投产，4#、7#厂房竣工，其他主体建设；第三季度4#、7#、8#设备安装，1#办公楼投入使用，其他主体完成；第四季度全部建设完成，部分投产</t>
  </si>
  <si>
    <t>2021年3月全部投产</t>
  </si>
  <si>
    <t>钟金文</t>
  </si>
  <si>
    <t>力达扩建项目</t>
  </si>
  <si>
    <t>占地约280亩，其中一期投资6亿元，建设厂房、研发楼、办公楼约10万平方米，引进双螺杆空气压缩机主机和F+系列变频空压机生产线；二期投资4亿元，建设制冷压缩机和真空泵生产线</t>
  </si>
  <si>
    <t>第一、二季度部分厂房、宿舍楼主体建设；第三季度内外装修；第四季度室外配套施工</t>
  </si>
  <si>
    <t>第一季度完成厂房钢结构主体；第二季度完成钢结构厂房屋面，及部分配套厂房地下室；第三季度完成宿舍基础、1#配套厂房主体；第四季度完成1#配套厂房装修、1#宿舍主体，竣工投产</t>
  </si>
  <si>
    <t>2021年2月建成</t>
  </si>
  <si>
    <t>胡仲雄</t>
  </si>
  <si>
    <t>亿达家电扩建项目</t>
  </si>
  <si>
    <t>该项目占地约58.8亩，主要建设厂房、科研楼、仓库、宿舍楼等，建筑面积约3.2万平方米，项目建成达产后年销售额约1.5亿元，纳税1200万元以上</t>
  </si>
  <si>
    <t>第一季度基础施工；第二、三季度主体建设；第四季度内外装修</t>
  </si>
  <si>
    <t>第一季度完成前期工作；第二季度动工建设；第三季度主体建设；第四季度主体完工</t>
  </si>
  <si>
    <t>金百利产业园项目</t>
  </si>
  <si>
    <t>该项目占地约335亩，规划建筑面积10万平方米，引进几十条国外先进的纸箱生产线。项目建成后预计年销售额达到15亿元</t>
  </si>
  <si>
    <t>第一季度一期项目投产，二期项目基础施工；第二、三季度主体建设；第四季度内外装修</t>
  </si>
  <si>
    <t>第一季度一期主体建设；第二季度主体封顶；第三季度内外装修；第四季度配套设施建设，竣工部分投产</t>
  </si>
  <si>
    <t>2020年3月部分建成；2021年12月投产</t>
  </si>
  <si>
    <t>郭泽鹏</t>
  </si>
  <si>
    <t>中信重工智能装备产业基地项目</t>
  </si>
  <si>
    <t>主要负责以侨乡为依托面向海外市场的消防、警用安防、水下机器人等产品的研发、生产、销售和售后服务，后期将根据市场需求特点进行定制化的二次研发，提升泉州应急消防、城市管理等装备水平，带动相关产业链发展</t>
  </si>
  <si>
    <t>第一季度土地招拍挂及前期工作；第二季度基础开工；第三、四季度主体建设</t>
  </si>
  <si>
    <t>何亚倩</t>
  </si>
  <si>
    <t>张坂镇
庄智霞</t>
  </si>
  <si>
    <t>投资促进局
科技经济发展局</t>
  </si>
  <si>
    <t>唯科高端智能模塑科技产业园</t>
  </si>
  <si>
    <t>占地面积约127亩，研发生产具有国际领先水平的高精密注塑模具，形成年产800套大中型高精密注塑模具，2000万件塑胶部件</t>
  </si>
  <si>
    <t>第一季度前期工作；第二季度桩基施工；第三季度基础施工；第四季度主体施工</t>
  </si>
  <si>
    <t>第一季度完成土地招拍挂；第二季度完成前期工作；第三季度桩基施工；第四季度主体施工</t>
  </si>
  <si>
    <t xml:space="preserve"> </t>
  </si>
  <si>
    <t>泉州桃李面包生产基地项目</t>
  </si>
  <si>
    <t>项目总建筑面积约10万平米，建设2个生产车间，同时配套建设设备房、倒班宿舍等</t>
  </si>
  <si>
    <t>第一季度前期工作；第二季度桩基施工；第三季度基础施工、主体建设；第四季度主体建设</t>
  </si>
  <si>
    <t>周小洋</t>
  </si>
  <si>
    <t>18243009375</t>
  </si>
  <si>
    <t>深圳市梓晶微集成电路封装测试工程项目</t>
  </si>
  <si>
    <t>项目分两期建设，建成后满额产能年产约20亿块的生产能力，争取投产三年后满额产能，年销售收入约2.4亿元，年创税约800万元。一期引进5条封装测试生产线，年加工、封装测试集成电路约10亿块；二期建成后达产为20亿块</t>
  </si>
  <si>
    <t>第一季度内外装修；第二季度室外配套装修；第三季度一期投产</t>
  </si>
  <si>
    <t>一期工程：第一季度主体建设；第二季度主体封顶；第三季度完成内外装修；第四季度完成一期室外配套及竣工投产</t>
  </si>
  <si>
    <t>黄冰辉</t>
  </si>
  <si>
    <t>德国策尼特混凝土成型设备项目</t>
  </si>
  <si>
    <t>定位为德国策尼特机械制造有限公司中国基地，建设研发、展示、总装、销售基地，总建筑面积约4万平方米</t>
  </si>
  <si>
    <t>第一季度基础施工；第二季度主体建设；第三季度内外装修；第四季度室外配套施工</t>
  </si>
  <si>
    <t>一期工程：第一、二季度主体建设；第三季度主体封顶；第四季度内外装修及室外工程</t>
  </si>
  <si>
    <t>王  佳</t>
  </si>
  <si>
    <t>张坂镇
庄小平</t>
  </si>
  <si>
    <t>弘高木业项目</t>
  </si>
  <si>
    <t>该项目用地20亩，建设高端星级酒店用品设计、创作、定制、研发一体的综合性生产基地，预计项目建成投产后，年产值达1.5亿元，纳税超600万元</t>
  </si>
  <si>
    <t>第一季度内外装修；第二季度室外配套装修</t>
  </si>
  <si>
    <t>第一季度完成厂房内外装修；第二季度完成宿舍主体封顶；第三季度完成宿舍内外装修；第四季度完成室外配套及竣工投产</t>
  </si>
  <si>
    <t>张国新</t>
  </si>
  <si>
    <t>溪香茶叶</t>
  </si>
  <si>
    <t>建设办公楼2600平方米、厂房5000平方米各一幢</t>
  </si>
  <si>
    <t>二期2#厂房：第一季度完成前期工作并开工；第二季度主体建设；第三季度主体封顶；第四季度内外装修及室外配套工程并竣工投产</t>
  </si>
  <si>
    <t>吴育英</t>
  </si>
  <si>
    <t xml:space="preserve">
张坂镇
吴泽容
</t>
  </si>
  <si>
    <t>千宏机械</t>
  </si>
  <si>
    <t>建设办公大楼、研发中心、宿舍等3.5万平方米.占地约50亩</t>
  </si>
  <si>
    <t>一期工程：第一季度完成1#厂房内外装修；第二季度完成1#厂房室外配套及竣工投产</t>
  </si>
  <si>
    <t>林金旺</t>
  </si>
  <si>
    <t>台中产业小镇项目</t>
  </si>
  <si>
    <t>占地约500亩，引进一批台湾优质企业，以精密机械、食品加工、小家电生产等台资企业为主</t>
  </si>
  <si>
    <t>第一季度基础开工；第二、三季度主体建设；第四季度内外装修</t>
  </si>
  <si>
    <t>郑子杰</t>
  </si>
  <si>
    <t>宏力达智能配电网产品研发制造基地</t>
  </si>
  <si>
    <t>规划建设产品研发中心、生产厂房及配套设施，建成智能配电网产品研发制造基地</t>
  </si>
  <si>
    <t>第一季度桩基施工；第二季度基础施工、主体建设；第三季度主体建设；第四季度内外装修</t>
  </si>
  <si>
    <t>第一季度确定项目用地；第二季度完成土地招拍挂；第三季度完成前期工作；第四季度开工建设</t>
  </si>
  <si>
    <t>康  奇</t>
  </si>
  <si>
    <t>18959911199</t>
  </si>
  <si>
    <t>福建省宏科电力科技有限公司</t>
  </si>
  <si>
    <t>良将</t>
  </si>
  <si>
    <t>占地约25亩，总投资1亿元，是国家高新技术企业，专注于新型鞋机研发与制造，拥有30多年制造经验，生产的鞋机自动化水平高</t>
  </si>
  <si>
    <t>第一季度桩基施工；第二季度基础施工；第三、四季度主体建设</t>
  </si>
  <si>
    <t>第一季度完成前期工作并开工；第二季度主体建设；第三季度主体建成；第四季度竣工投产</t>
  </si>
  <si>
    <t>展硕</t>
  </si>
  <si>
    <t>占地约60亩，总投资2亿元，主要产品有立式加工中心（VL/VH系列）、龙门加工中心（GL/GH系列）、钻攻加工中心（T系列）、数控雕铣机及数控机床</t>
  </si>
  <si>
    <t>楷祥新材料项目</t>
  </si>
  <si>
    <t>项目总投资约8000万元 ，用地面积约19.4亩，总建筑面积23504平方米。建设2幢生产车间和1幢综合楼。主要生产有机硅和印染皮革厂用助剂，应用于化妆品、建筑外墙外保温系统、汽车、电子产品及纺织皮革行业等众多应用领域</t>
  </si>
  <si>
    <t>第一季度一期项目投产，二期项目基础施工；第二季度主体建设；第三季度内外装修；第四季度室外配套施工</t>
  </si>
  <si>
    <t>第一季度主体施工；第二季度主体封顶；第三季度内外装修；第四季度室外附属配套工程并竣工投产</t>
  </si>
  <si>
    <t>陈清偿</t>
  </si>
  <si>
    <t xml:space="preserve">
张坂镇
庄智霞
</t>
  </si>
  <si>
    <t>欧霖吉模具</t>
  </si>
  <si>
    <t>建设综合性办公楼2800平方米，职工宿舍楼2800平方米，生产厂房14000平方米，仓储7000平方米</t>
  </si>
  <si>
    <t>第一季度基础开工；第二、三季度主体建设；第四季度主体装修、室外工程配套施工</t>
  </si>
  <si>
    <t>一期工程：第一、二季度主体建设；第三季度主体封顶；第四季度内外装修并竣工投产</t>
  </si>
  <si>
    <t>11月</t>
  </si>
  <si>
    <t>何彬斌</t>
  </si>
  <si>
    <t>东园镇
周键煌
洛阳镇
陈辉华</t>
  </si>
  <si>
    <t>杨昌文
丁尚光</t>
  </si>
  <si>
    <t>东风重工</t>
  </si>
  <si>
    <t>生产东风巨无霸品牌新能源矿用车，载重30-60吨</t>
  </si>
  <si>
    <t>第一季度完成土地招拍挂及土地征迁；第二季度桩基进场；第三季度桩基施工；第四季度主体开工</t>
  </si>
  <si>
    <t>德润电子产业园（二期）</t>
  </si>
  <si>
    <t>主要建设高端产业园，引进医疗器械、耗材、检测等相关产业</t>
  </si>
  <si>
    <t>上半年前期工作；下半年开工建设</t>
  </si>
  <si>
    <t>洪杰民</t>
  </si>
  <si>
    <t>13506928228</t>
  </si>
  <si>
    <t>钜闽数控加工中心项目（二期）</t>
  </si>
  <si>
    <t>引进高档数控车床、立式加工中心、数控深孔钻等设备，生产制造及研发系列鞋机产品及其关键零部件</t>
  </si>
  <si>
    <t>第一季度完成场地平整及地上物征迁；第二季度前期工作；笫三季度桩基施工；第四季度主体建设</t>
  </si>
  <si>
    <t>东园镇
郑易哲</t>
  </si>
  <si>
    <t>1、负责人欧阳炯改为丁尚光（杨副）</t>
  </si>
  <si>
    <t>五赫兹抗菌技术研发生产项目</t>
  </si>
  <si>
    <t>项目拟投资约1.2亿元 ，用地面积约49亩。规划建设五赫兹全球原材料研发生产制造基地、派顿国际技术转移中心、国际项目孵化中心、技术研发实验室、专家楼等，打造集高端生物科技研发、国际先进技术转移及产品试产基地、高精度检测服务及高新技术产品生产为一体的五赫兹高新技术生物科技园</t>
  </si>
  <si>
    <t>第一季度进行前期工作；第二季度桩基施工；第三季度基础施工；第四季度主体建设</t>
  </si>
  <si>
    <t>第一季度土地招拍挂及方案评审工作；第二季度前期工作；第三季度动工建设；第四季度主体建设</t>
  </si>
  <si>
    <t>陈永明</t>
  </si>
  <si>
    <t>东园镇
△庄泽良</t>
  </si>
  <si>
    <t>三</t>
  </si>
  <si>
    <t>台商投资区蓬莱八仙过海大型生态旅游项目</t>
  </si>
  <si>
    <t>商贸服务</t>
  </si>
  <si>
    <t>一期建设极地海洋世界、陆生动物园、鲸豚驯养繁殖基地、海上游乐项目及职工宿舍、专家公寓、主题酒店、高星级酒店等；二期建设欧乐堡梦幻世界及配套服务设施</t>
  </si>
  <si>
    <t>2017-2022</t>
  </si>
  <si>
    <t>第一季度办公生活区1、2、3号宿舍封顶；水上运动中心酒店装修过半，游艇酒店开始装修，水乐园项目进度50%以上，海鸥酒店封顶，海洋乐园项目各馆建设全面展开；第二季度水上运动中心酒店及水乐园项目开业，游艇酒店争取装修完毕，海鸥酒店开始装修，职工宿舍1、2装修完毕，海洋馆、海豚馆、白鲸馆、企鹅馆四馆土建完成；第三季度宿舍3装修完毕，其它各馆进度过半；第四季度海洋馆等四馆开始装修，其它各馆基本建成，海鸥酒店基本满足使用条件，游艇酒店装修完毕</t>
  </si>
  <si>
    <t>第一季度海鸥酒店、游艇酒店封顶。水上世界基础部分完工，开始安装设备。第二季度全部酒店开装修，水上世界试机。海洋公园基础完成，二期总平完成。第三季度海洋公园主体建筑开始建设，动物王国和欧乐堡动工建设。第四季度海洋公园争取封顶</t>
  </si>
  <si>
    <t>12月部分建成</t>
  </si>
  <si>
    <t>姜荣涛</t>
  </si>
  <si>
    <t>15966566777</t>
  </si>
  <si>
    <t>东园镇
方冰
张坂镇
庄小平</t>
  </si>
  <si>
    <t>教育文体旅游局
投资促进局</t>
  </si>
  <si>
    <t>投促</t>
  </si>
  <si>
    <t>产业性</t>
  </si>
  <si>
    <t>1、负责人欧阳炯赖丽水改为赖丽水（杨副）</t>
  </si>
  <si>
    <t>泉州台商投资区金融广场</t>
  </si>
  <si>
    <t>总建筑面积23万平方米，包括商住及金融超市等</t>
  </si>
  <si>
    <t>第一季度1#、2#楼外墙23层以上贴砖；3#、5#、6#外墙水泥砂浆基层完成，别墅内外墙砌体完成；第二季度1#、2#外墙贴砖至3层；3#、5#、6#外墙贴砖至5层；别墅内粉及外墙基层完成；第三季度外架全部拆除。第四季度：景观工程及地面工程全部完成</t>
  </si>
  <si>
    <t>第一季度部分楼栋内外装修；第二季度部分楼栋基础开工；第三、四季度主体建设</t>
  </si>
  <si>
    <t>王开源</t>
  </si>
  <si>
    <t>鑫泉房地产
李慰庭</t>
  </si>
  <si>
    <t>请分季度安排节点，并补充2019年累计投资</t>
  </si>
  <si>
    <t>星河城项目</t>
  </si>
  <si>
    <t>东园镇
百崎乡</t>
  </si>
  <si>
    <t>住宅、商业、酒店</t>
  </si>
  <si>
    <t>第一、二季度集中商业装修施工；第三季度开业。第一、二季度B地块主体全部封顶；第三、四季度C地块主体封顶</t>
  </si>
  <si>
    <t>第一季度：B地块结构封顶、部分主体完工；，第二季度：A地块大商业主体完工；第三、第四季度;C地块地下室及部门结构完工</t>
  </si>
  <si>
    <t>7月A地块开业</t>
  </si>
  <si>
    <t>蒋奇凡</t>
  </si>
  <si>
    <t>世茂新里程房地产
吕  翼</t>
  </si>
  <si>
    <t>檀悦项目</t>
  </si>
  <si>
    <t>泉州台商投资金茂项目，总建筑面积602836平方米，项目分南北地块，其中南地块分为一、二、三期，北地块为四期。总建筑面积为602836平方米，其中南地块471041平方米，北地块131795平方米</t>
  </si>
  <si>
    <t>一期竣工验收；二期竣工验收，精装修完成30%；三期主体封顶，粗装修完成80%；四期主体结构封顶</t>
  </si>
  <si>
    <t>第一、二季度主体建设；第三、四季度部分结构封顶</t>
  </si>
  <si>
    <t>连妹妹</t>
  </si>
  <si>
    <t>泉州振茂房地产
袁胜波</t>
  </si>
  <si>
    <t>御湖湾</t>
  </si>
  <si>
    <t>用地面积5.98万平方米，建设面积26.2万平方米</t>
  </si>
  <si>
    <t>第一、二季度地下室防水工程，地下室地面工程，外墙干挂工程，景观工程；第三、四季度：景观工程及各项分户验收，综合验收</t>
  </si>
  <si>
    <t>第一季度砌体施工；第二、三季度内外装修；第四季度主体装修，同步配套设施</t>
  </si>
  <si>
    <t>隆盛房地产
郭修彬</t>
  </si>
  <si>
    <t>海湾国际</t>
  </si>
  <si>
    <t>用地面积6.85万平方米，建设面积21.91万平方米</t>
  </si>
  <si>
    <t>第一、二季度进行主体外墙装修；第三、四季度进行绿化园林景宽施工</t>
  </si>
  <si>
    <t>第一季度主体结构封顶；第二季度进行主体装修工程施工；第三、四季度进行主体外墙装修</t>
  </si>
  <si>
    <t>晖盛房地产
郭修彬</t>
  </si>
  <si>
    <t>灵通总部</t>
  </si>
  <si>
    <t>占地面积10亩，建设面积1.2万平方米</t>
  </si>
  <si>
    <t>第一季度启动外装修准备工作、完成砌体及室内部分装修；第二、三季度外装修、水电、消防施工；第四季度外装修收尾工作、室外工程</t>
  </si>
  <si>
    <t>第一季度主体结构封顶，第二季度进行主体装修工程施工，第三、四季度进行主体外墙装修</t>
  </si>
  <si>
    <t>赵团萍</t>
  </si>
  <si>
    <t>18146044995</t>
  </si>
  <si>
    <t>投资促进局
庄俊强
东园镇
庄泽良</t>
  </si>
  <si>
    <t>原计划“第一、二季度启动幕墙、水电、消防等工程；第三季度收尾工作；第四季度竣工验收”</t>
  </si>
  <si>
    <t>美的项目</t>
  </si>
  <si>
    <t>用地面积38039平方米，建设面积13.58万平方米</t>
  </si>
  <si>
    <t>第一、二、三季度主体施工，第四季度公区精装及园林景观施工</t>
  </si>
  <si>
    <t xml:space="preserve">泉州市美智房地产开发有限公司
连妹妹 </t>
  </si>
  <si>
    <t>龙湖项目</t>
  </si>
  <si>
    <t>用地面积3.25万平方米,建设面积12.04万平方米</t>
  </si>
  <si>
    <t>第一、二季度进行基础施工及地下室工程；第三、四季度进行主体施工</t>
  </si>
  <si>
    <t>虞字明</t>
  </si>
  <si>
    <t xml:space="preserve">泉州卓乔置业有限公司
郭伟杰 </t>
  </si>
  <si>
    <t>维也纳商务酒店及区域营运中心项目</t>
  </si>
  <si>
    <t>总面积约14.9亩，维也纳酒店集团在闽南地区建设首家旗舰店（按四星级标准建设），建筑面积约2万平方米，规划建筑物12-18层，客房约200间，建设集餐饮娱乐、会议一体综合星级酒店</t>
  </si>
  <si>
    <t>第一季度前期工作；第二季度桩基施工；第三季度基础及地下室；第四季度主体建设</t>
  </si>
  <si>
    <t>林鸿钊</t>
  </si>
  <si>
    <t>18120693111</t>
  </si>
  <si>
    <t>力达总部</t>
  </si>
  <si>
    <t>项目总用地10亩,建筑面积为1.6万平方米。其中：地上建筑面积12030平方米、地下建筑面积4000平方米，车位95个</t>
  </si>
  <si>
    <t>第一季度地下室施工；第二季度施工到零点；第三季度第四层板完成；第四季度主体封顶</t>
  </si>
  <si>
    <t>第一季度基础桩基施工；第二季度地下室施工；第三季度主体封顶；第四季度内外装修</t>
  </si>
  <si>
    <t>13665995444</t>
  </si>
  <si>
    <t>桃城建工总部</t>
  </si>
  <si>
    <t>A#综合大楼9层建筑高度37.6米，B#综合大楼8层 建筑高度39.95米，总建筑面积18612.82㎡(其中地下室面积4999㎡)</t>
  </si>
  <si>
    <t>第一季度主体结构施工；第二季度主体结构封顶；第三季度砌体完成并进入内外装修施工；第四季度外墙装修基本完成</t>
  </si>
  <si>
    <t>第一季度主体建设；第二季度主体封顶；第三季度内外装修；第四季度完成内外装修</t>
  </si>
  <si>
    <t>黄岗</t>
  </si>
  <si>
    <t>15980751302</t>
  </si>
  <si>
    <t>福建公路一公司总部项目</t>
  </si>
  <si>
    <t>总面积约14.9亩，建设集团公司及部分独立子公司和分公司集中办公场地</t>
  </si>
  <si>
    <t>第一季度基础施工及地下室施工；第三、四季度主体施工</t>
  </si>
  <si>
    <t>第一季度前期工作；第二季度桩基施工；第三、四季度基础及地下室施工</t>
  </si>
  <si>
    <t>李庆祥</t>
  </si>
  <si>
    <t>13506922618</t>
  </si>
  <si>
    <t>路港总部</t>
  </si>
  <si>
    <t>占地15亩，总面积10003平方米</t>
  </si>
  <si>
    <t>第一季度桩基施工；第二季度地下室施工；第三季度主体建设；第四季度主体封顶</t>
  </si>
  <si>
    <t>第一季度桩基施工；第二、三季度地下室施工；第四季度主体建设</t>
  </si>
  <si>
    <t>余伟敏</t>
  </si>
  <si>
    <t>15359981666</t>
  </si>
  <si>
    <t>日春总部</t>
  </si>
  <si>
    <t>占地面积12.6亩，建设面积1.5万平方米，建设日春总部运营中心，含日春茶业管理学院等</t>
  </si>
  <si>
    <t>第一季度通过方案评审会、完成施工设计及前期报批及其他施工准备工作；第二季度桩基及地下室施工；主体工程基本完工；第三季度主体建设；第四季度主体封顶、内外装修</t>
  </si>
  <si>
    <t>第一季度完成前期工作；第二季度桩基及地下室施工；主体工程基本完工；第三季度主体建设；第四季度主体封顶、内外装修</t>
  </si>
  <si>
    <t>王启煌</t>
  </si>
  <si>
    <t>泉州烽火群英荟国防体育项目一期</t>
  </si>
  <si>
    <t>项目总投资约30亿元，规划占地面积约1953亩，建设内容包括国防教育基地、人防抗灾救灾学习基地、拓展基地、博物馆、教育科普、休闲旅游等</t>
  </si>
  <si>
    <t>第一季度完成前期工作；第二季度桩基施工；第三季度主体开工；第四季度主体建设</t>
  </si>
  <si>
    <t>第一季度完成规划调整；第二季度竞得项目用地；第三季度启动项目前期报批工作；第四季度项目开工建设</t>
  </si>
  <si>
    <t>苏伟雄</t>
  </si>
  <si>
    <t>13505073688</t>
  </si>
  <si>
    <t>投资促进局
科技经济发展局
教育文体旅游局</t>
  </si>
  <si>
    <t>海峡龟山文化旅游度假区项目</t>
  </si>
  <si>
    <t>在张坂镇群贤村科龙山建设生态旅游度假区项目，规划用地1894亩，利用山体废耕农田、废弃石窟等进行大面积林相改造和绿地彩化，打造一个集运动养生、商务度假、娱乐休闲于一体的生态旅游度假区</t>
  </si>
  <si>
    <t>第一季度配套用地开展项目前期工作；第二季度基础施工；第三季度主体开工；第四季度主体建设</t>
  </si>
  <si>
    <t>上半年完成土地报批、征迁、挂牌、方案设计等前期工作，第三季度开工建设</t>
  </si>
  <si>
    <t>投资促进局
庄俊强
张坂镇
吴泽容</t>
  </si>
  <si>
    <t>教育文体旅游局</t>
  </si>
  <si>
    <t>海丝乐活小镇</t>
  </si>
  <si>
    <t>区预备</t>
  </si>
  <si>
    <t>用地224亩，投资25亿，建筑面积27万平方米</t>
  </si>
  <si>
    <t>2020-2022</t>
  </si>
  <si>
    <t>上半年完成前期工作；第三季度桩基施工；第四季度基础施工</t>
  </si>
  <si>
    <t>第一季度完成合作框架协议签约；第二季度完成土地报批；第三季度完成土地征用及出让；第四季度完成前期工作</t>
  </si>
  <si>
    <t>投资促进局
庄俊强</t>
  </si>
  <si>
    <t>投资促进局</t>
  </si>
  <si>
    <t>四</t>
  </si>
  <si>
    <t>颐和三甲医院</t>
  </si>
  <si>
    <t>规划床位3000张，一期床位1200-1500床，建设心脏医学中心、脑中风中心、癌症治疗中心、健康管理中心及医护人员综合用房；二期建设内镜微创培训基地及医护行政人员培训会议中心等</t>
  </si>
  <si>
    <t>第一、二季度进行主体大楼建设；第三、四季度进行主体大楼内外装修工作</t>
  </si>
  <si>
    <t>第一季度1#门诊楼基础施工；第二季度1#门诊楼主体施工；第三季度1#门诊楼主体施工；第四季度1#门诊楼完成封顶</t>
  </si>
  <si>
    <t>刘宗望</t>
  </si>
  <si>
    <t>民生保障局</t>
  </si>
  <si>
    <t>泉州台商投资区百崎湖东片区实验学园（中小学及幼儿园）项目</t>
  </si>
  <si>
    <t>总建筑面积为约13万平方米，其中实验幼儿园1.2万平方米，实验中学8.3万平方米，实验小学3.5万平方米，按目前先进水平进行教学设备配置</t>
  </si>
  <si>
    <t>第一季度：①2-3＃教学楼及行政综合楼内外墙粉刷完成，外墙装修完成80%，室内装修完成80%；②1#教学楼、艺术楼主体结构验收。内外墙粉刷完成；第二季度：1#教学楼、艺术楼、2-3＃教学楼及行政综合楼内外墙装修完成。室外工程全部完成，并完成竣工验收</t>
  </si>
  <si>
    <t>第一季度①体育馆、1＃学生宿舍楼、2＃学生宿舍楼、教师宿舍楼主体结构封顶，砌体完成30%；②4＃实验综合楼、5＃实验综合楼主体结构完成至五层；③综合楼机动车车库地下室顶板完成；第二季度①体育馆、1＃学生宿舍楼、2＃学生宿舍楼、教师宿舍楼砌体结构完成。内外墙粉刷完成；②4＃实验综合楼、5＃实验综合楼主体结构封顶。砌体结构完成；③1-3＃教学楼、艺术楼及行政综合楼主体结构封顶；第三季度①体育馆、1＃学生宿舍楼、2＃学生宿舍楼、教师宿舍楼内外墙装修装饰全部完成；②4＃实验综合楼、5＃实验综合楼内外墙装修装饰完成80%；③1-3＃教学楼、艺术楼及行政综合楼砌体结构完成；第四季度①4＃实验综合楼、5＃实验综合楼内外墙装修装饰全部完成；②1-3＃教学楼、艺术楼及行政综合楼内外墙粉刷完成，外墙砖完成30%，室内铺贴完成30%</t>
  </si>
  <si>
    <t>刘儒炯</t>
  </si>
  <si>
    <t>13850729508</t>
  </si>
  <si>
    <t>泉州实验中学台商分校</t>
  </si>
  <si>
    <t>建设用地约185亩，选址位于洛阳镇上浦村，规划建筑面积约31万㎡,将建成全封闭管理的包括幼儿园、小学、中学等各级各类学校，以及艺术学校、专门培养方向的培训学校、对外交流培训基地的综合校区。首期设计办学规模为：高中60班、初中90班、小学72班、幼儿园30班，后期规模将进一步扩大</t>
  </si>
  <si>
    <t>第一季度完成施工图审查；第二季度桩基施工；第三季度基础开工；第四季度主体建设</t>
  </si>
  <si>
    <t>中小学幼儿园教育补短板</t>
  </si>
  <si>
    <t>东园镇
张坂镇
洛阳镇</t>
  </si>
  <si>
    <t>项目总建筑面积284550平方米，总投资约11.27亿元。项目包括：新建首都师范大学附属泉州学校约255000平方米，投资约6.9亿元；新建第三实验小学（九年一贯制）约88550平方米，投资约2.21亿元；新建第五实验小学约23000平方米，投资约6100万元；新建第七实验小学约36000平方米，总投资约1.1亿元；新建第八幼儿园约8000平方米，总投资约2000万元；新建第九幼儿园约8000平方米，投资约2500万元</t>
  </si>
  <si>
    <t>2019年9月秀江中学宿舍楼已竣工验收并投入使用；凤浦幼儿园已竣工验收</t>
  </si>
  <si>
    <t>第一季度启动首都师范大学附属泉州学校征迁工作，新建第三实验小学完成设计方案，新建第五实验小学、第七实验小学完成征迁工作，启动第八幼儿园前期工作，第九幼儿园征迁工作；第二季度完成首都师范大学附属泉州学校征迁工作和前期工作，第三实验小学动工，第五实验小学、第七实验小学前期工作，第八幼儿园完成前期工作，第九幼儿园完成征迁工作；第三季度首都师范大学附属泉州学校动工，第三实验小学完成基础工程，第五实验小学、第七实验小学、第八幼儿园完成前期工作，第九幼儿园完成征迁工作；第四季度首都师范大学附属泉州学校完成桩基基础，第三实验小学完成部分主体工程，第五实验小学、第七实验小学、第八幼儿园动工，第九幼儿园完成前期工作</t>
  </si>
  <si>
    <t>第一季度主体建设；秀江中学宿舍楼竣工；第二季度主体装修；第三季度惠南实验小学教学楼竣工，凤浦幼儿园竣工；第四季度泉州十六中学科技楼竣工</t>
  </si>
  <si>
    <t>林从荣</t>
  </si>
  <si>
    <t>东园镇
钟  璇
张坂镇
黄吉苹
洛阳镇
黄昆阳</t>
  </si>
  <si>
    <t>教育</t>
  </si>
  <si>
    <t>首都师范大学附属泉州学校、第三实验小学由中建方程代建，第五实验小学、第七实验小学由区城建公司代建</t>
  </si>
  <si>
    <t>泉州台商投资区教育提升工程</t>
  </si>
  <si>
    <t xml:space="preserve">东园镇
张坂镇洛阳镇
</t>
  </si>
  <si>
    <t>项目总建筑面积41000平方米，总投资约13400万元。项目包括：泉州十六中学科技楼10500平方米；惠南实验小学教学楼6500平方米；迁址重建溪庄小学（区第六实验小学）约15000平方米，投资约4000万元；新建白沙幼儿园，建设规模18班，建筑面积约9000平方米，投资约3000万元；泉州第十六中学运动场改造工程，投资约900万元；惠南实验中学运动场建设工程，投资约700万元</t>
  </si>
  <si>
    <t>2019年10月泉州第十六中学运动场改造工程已竣工并投入使用</t>
  </si>
  <si>
    <t>第一季度泉州第十六中学科技楼完成竣工验收，惠南实验小学教学楼竣工验收并投入使用，惠南实验中学运动场建设工程完成基础建设，迁址重建溪庄小学（区第六实验小学）完成前期工作，新建白沙幼儿园完成前期工作；第二季度溪庄小学完成网上招投标，惠南实验中学运动场建设工程竣工验收，白沙幼儿园动工建设；第三季度溪庄小学动工建设，白沙幼儿园完成桩基施工；第四季度溪庄小学完成桩基基础，白沙幼儿园完成主体封顶</t>
  </si>
  <si>
    <t>白沙幼儿园2019年完成项目前期工作，年底开工建设。预计泉州十六中学运动场改造工程、惠南实验中学运动场建设工程2019年底竣工</t>
  </si>
  <si>
    <t>白沙幼儿园6月</t>
  </si>
  <si>
    <t>惠南实验中学运动场6月</t>
  </si>
  <si>
    <t>15906010055</t>
  </si>
  <si>
    <t xml:space="preserve">东园镇
钟  璇
张坂镇
黄吉苹
洛阳镇
黄昆阳
</t>
  </si>
  <si>
    <t>泉州台商投资区公共文化场馆</t>
  </si>
  <si>
    <t>我区拟按70万人口规划建设公共文化场馆，总占地约172109平方米，总建筑面积约246147.6平方米，总投资约23.4772亿元。其中图书馆建筑面积约9912平方米，文化馆建筑面积约6202平方米，博物馆建筑面积约3700平方米，档案馆建筑面积约3126平方米，剧场建筑面积约16204平方米，青少年宫建筑面积约4985平方米，科技馆建筑面积约6177平方米，规划馆建筑面积约2782平方米，综合展馆2200平方米，美术馆8006平方米，博物馆建筑面积2624平方米，体育馆建筑面积约25633平方米，地下商业及车库等地下配套设施建筑面积约156876.6平方米</t>
  </si>
  <si>
    <t>第一、二季度完成施工图设计及预算；第三季度计划完成用地征地及审批、PPP招标；第四季度计划进行地堪及相关行政审批</t>
  </si>
  <si>
    <t>第一季度完成前期工作；第二季度开工建设；第三、四季度进行主体施工</t>
  </si>
  <si>
    <t>庄育雄</t>
  </si>
  <si>
    <t>15959512920</t>
  </si>
  <si>
    <t>教育文体旅游局
王子文
市政公司
杨鹤翔</t>
  </si>
  <si>
    <t>12.24教育局修改建设内容及计划</t>
  </si>
  <si>
    <t>区公共卫生和社会保障中心</t>
  </si>
  <si>
    <t>本工程用地总面积28.2亩，总建筑面积约4.2万㎡，包含区疾控中心建筑面积约0.81 ㎡，区妇幼保健院建筑面积约1.73万㎡，区劳动就业服务中心约0.41万㎡，公共地下室建筑面积1.23万㎡，其他配套公共用房建筑面积约0.02万㎡</t>
  </si>
  <si>
    <t xml:space="preserve">第一季度完成地下室施工；第二季度完成部分主体框架结构工程；第三季度主体结构封顶；第四季度完成砌体工程，主体结构验收
</t>
  </si>
  <si>
    <t>第一季度完成施工图预算财审工作；第二季度完成施工单位招标工作，开工建设；第三季度完成桩基工程；第四季度完成地下室工程</t>
  </si>
  <si>
    <t>2022年建成</t>
  </si>
  <si>
    <t>曾灵蓉</t>
  </si>
  <si>
    <t>18859526919</t>
  </si>
  <si>
    <t>12.4民生计划投资5000万元改为10000万元</t>
  </si>
  <si>
    <t>养老补短板工程包</t>
  </si>
  <si>
    <t>东园镇张坂镇洛阳镇百崎乡</t>
  </si>
  <si>
    <t>1、启用泉州台商投资区综合社会福利中心，引进第三方养老服务机构实现社会化运营，项目设计床位250张；                                      2、居家社区养老服务照料中心建设项目。 在全区选择1-2个乡镇新建居家社区养老服务照料中心，对建设主体实施奖补。每个中心奖补60万元，由市、区按比例分担。新建的乡镇居家社区养老服务照料中心标准参照福建省民政厅关于《福建省社区老年人照料中心星级评定暂行办法》（闽民福[2017]66号）。                             
3、区域性养老服务中心。在全区选择1-2个基础较好的点，按照老年人照料服务设施相关标准，通过改建或新建，打造集机构、居家、社区养老服务功能为一体的区域性养老服务中心。                                                    4、农村居家养老服务站建设项目。建设内容为通过新建或整合改造闲置校舍、老年人活动中心、社区公共服务设施等方式建设具备老年人学习娱乐、生活照料、康复护理等功能的村级居家养老服务设施。2020年，计划新建5个农村居家养老服务站（农村幸福院），每个建设点给予15万元补助，确保至2020年底全区农村居家养老服务站覆盖率要达到60%以上</t>
  </si>
  <si>
    <t>1月对全区居家社区养老服务照料中心、农村居家养老服务站等项目摸底调查建设意向；3月份完成项目申报及确定，启动项目建设；6月项目建设补助资金；12月完成项目建设</t>
  </si>
  <si>
    <t>1、泉州台商投资区综合社会福利中心建设项目：第一季度完成基础工程主体框架工程，第二季度完成砌体工程、装修工程30%，第三季度完成80%装修工程。第四季度主体工程竣工验收，进行室外工程  
2、农村居家养老服务站、农村幸福院等农村养老服务设施建设：第一季度做好年度建设项目的摸底申报和确认；第二季度下达补助资金；第三、四季度完成项目建设并组织验收</t>
  </si>
  <si>
    <t>1、民生保障局
林振海             2、东园镇
潘晓芬     
张坂镇
王劲松
洛阳镇
陈天送   
百崎乡
黄  芃</t>
  </si>
  <si>
    <t xml:space="preserve">赖丽水      </t>
  </si>
  <si>
    <t>民生
开发公司</t>
  </si>
  <si>
    <t>卫生补短板工程包</t>
  </si>
  <si>
    <t>张坂镇百崎乡</t>
  </si>
  <si>
    <t xml:space="preserve">1.泉州台商投资区医院基建项目工程包：（1）旧住院楼改造及采血区、检验科装修工程：面积约3307㎡。（2）二甲新建部分：6#门急诊楼建筑面积3492㎡；7#感染科建筑面积552㎡；8#食堂建筑面积968㎡；11#生活垃圾收集点建筑面积41㎡；绿色通道建筑面积407㎡；5#病房大楼改造工程面积1314㎡。（3）新建泉州台商投资区医院1#门诊医技大楼，采用代建方式，建筑面积约46000㎡(含地下室15700㎡）（4）相关智能化设备采购、家具采购、标线标识采购。                                           
2.新建百崎回族乡卫生院门诊医技综合楼一栋，（预计：1890.76万）进一步规范医院内部标准化建设与科学规划布局基本医疗、公共卫生应急、计划生育服务合理化等，新建综合楼总建筑面积约：4201.9平方米，占地面积约917平方米，建筑总高度约21.4米，层数：5层，可提供51个床位及39个机动车停车位                                                     </t>
  </si>
  <si>
    <t>1.泉州台商投资区医院基建项目工程包：第一季度旧住院楼改造及采血区、检验科装修工程竣工并验收；二甲新建部分基础施工完毕，进行主体结构施工；三乙新建部分完成可研、环评、水保，施工图初步设计及审查，进入施工图设计；第二季度二甲新建部分主体结构封顶，进行室内装修工程并竣工；三乙新建部分完成施工图设计、审查，施工图预算编制、审查进入施工招标施工招标；第三季度二甲新建部分完成室内装修工程并验收；三乙新建部分办理人防、工规，完成施工招标，办理质监、安监施工许可证并开工；第四季度三乙新建部分进行地下室结构施工；                        2.百崎卫生院门诊医技综合楼：：第一季度完成拆除；第二、三季度完成基础及主体框架工程；第四季度完成砌体工程，主体结构验收，进入装修阶段</t>
  </si>
  <si>
    <t xml:space="preserve">1.区医院基建项目工程包：第一季度装修改造部分以及新建部分中的钢结构、集装箱感染病区及传染病门诊确定施工单位进入施工，其他新建部分方案确定、进入施工图制作；第二季度装修改造部分及新建部分中的钢结构、集装箱感染病区及传染病门诊基本完工，其他新建部分施工图完成进行预算编制；第三季度新建部分预算编制完成并送财政审查；第四季度新建部分预算编制财政审查完成，进入施工招标，确定施工单位。 
2.区医院创建三乙等级医院配套医疗设备第一阶段建设项目：
第一季度前期规划和需求对接。第二季度完成公示和市场询价。第三季度完成采购审批手续。第四季度完成公开招标。
3.区医院信息系统建设：
1）第1-2季度完成县域信息平台的前期规划和方案设计，第3季度完成采购手续审批。第4季度完成公开招标
2）第1－2季度与市急救中心完成需求对接，第2季度完成采购审批手续，第3季度完成公开招标。
3）第1季度完成需求对接，第2季度完成公示和询价，第3季度完成采购审批手续，第4季度完成公开招标。
4.深化医联体建设和人员人才建设：第一、二季度拟招聘30名专业技术人员，其中包括具有高级专业技术任职资格的专业骨干；第三、四季度拟招聘15名临床专业技术人员。  
5.新建百崎回族乡卫生院门诊医技综合楼一栋：第一季度完成地质勘查及施工图设计；第二季度完成财政预算审核施工单位及监理单位招标工作，旧楼拆除准备综合楼开工建设；第三季度综合楼开工建设；第四季度继续综合楼建设。                   
6.洛阳镇卫生院、张坂镇卫生院迁建工程：上半年协调相关单位，完成选址；下半年开展前期相关工作  </t>
  </si>
  <si>
    <t>区医院二甲新建部分计划1月开工，三乙新建部分计划9月开工，百崎卫生院计划2月开工</t>
  </si>
  <si>
    <t>区医院二甲部分计划8月建成，三乙部分计划2022年建成            百崎卫生院计划2022年</t>
  </si>
  <si>
    <t>吴文圳</t>
  </si>
  <si>
    <t xml:space="preserve">张坂镇
王劲松
百崎乡
黄  芃
区医院                郑志雄                   百崎卫生院             林杰
</t>
  </si>
  <si>
    <t>民生</t>
  </si>
  <si>
    <t>泉州市委党校新校区建设项目</t>
  </si>
  <si>
    <t>拟建设教学楼、图书馆、文体中心、教研综合楼、报告厅、学员宿舍、食堂后勤及附属用房、教工宿舍、泉州非公企业和社会组织党建展示中心。室外体育运动设施、校区道路、广场、绿化与景观、停车场及工用工程等配套基础设施</t>
  </si>
  <si>
    <t>第一季度完成全部主体建设，主体封顶；第二、三、四季度进行内外装修及水电配套工作</t>
  </si>
  <si>
    <t>按照市级统一安排进行</t>
  </si>
  <si>
    <t>王友庚</t>
  </si>
  <si>
    <t>18750609390</t>
  </si>
  <si>
    <t>党群工作部</t>
  </si>
  <si>
    <t>党群</t>
  </si>
  <si>
    <t>五</t>
  </si>
  <si>
    <t>百崎五一水闸除险加固工程</t>
  </si>
  <si>
    <t>农林水利</t>
  </si>
  <si>
    <t>对12孔五一排洪闸拆除新建</t>
  </si>
  <si>
    <t>第一季度完善自动化控制设施、消水池靠海部分附墙筑建,完成闸门安装等水下部分；第二季度完工并完成结算、验收</t>
  </si>
  <si>
    <t>第一季度完成水闸基础施工；第二季度完成旧闸拆除；第三季度进行新闸主体结构施工；第四季度完成机电设备安装、启闭房及装修</t>
  </si>
  <si>
    <t>5月</t>
  </si>
  <si>
    <t>陈曙阳</t>
  </si>
  <si>
    <t>百崎乡
陈世勇</t>
  </si>
  <si>
    <t>环境与国土资源局</t>
  </si>
  <si>
    <t>山美灌区惠东南灌片续建配套项目</t>
  </si>
  <si>
    <t>建设长度约6公里，恢复灌溉面积1000亩，对惠东南支渠及周边渠道进行清淤疏浚、衬砌改造、修筑渠系建筑物</t>
  </si>
  <si>
    <t>第一季度完成项目扫尾作业，并组织进行完工验收；对项目剩余资金进行设计，完成施工招投标工作；第二季度完成剩余资金项目的施工作业</t>
  </si>
  <si>
    <t>第一季度进行施工图及预算；第二季度完成全部招投标工作；第三季度施工队进场；第四季度完成渠道建设3公里</t>
  </si>
  <si>
    <t>张向阳</t>
  </si>
  <si>
    <t>洛阳镇
陈慧萍</t>
  </si>
  <si>
    <t>泉州台商投资区安全生态水系建设二期（张坂镇埔塘溪）</t>
  </si>
  <si>
    <t>主要内容为划定生态保护蓝线、改善河水、改良河床、恢复河滩10公里。包含河道清淤5.3万m³，新建亲水平台及滨水步道约5000m2、景观亭3座等</t>
  </si>
  <si>
    <t>门头溪：第一季度完成生态水系工程部分；第二季度完成园林绿化部分；第三季度项目扫尾及验收
埔塘溪：第一季度完成挡墙及桥梁施工，第二季度完成园林绿化及护岸回填施工，第三季度完成扫尾及验收</t>
  </si>
  <si>
    <t>第一季度进场施工，完成河道清淤2万m³；第二季度完成河道清淤2万m³，新建挡墙2公里；第三季度完成河道清淤1.2万m³，新建挡墙3.5公里；第四季度完成挡墙5公里，完成亲水平台及滨水步道景观亭等</t>
  </si>
  <si>
    <t>东园镇锦峰村渠道整治工程</t>
  </si>
  <si>
    <t>整治渠道全长约1.848公里，建设内容包括河道清淤整治、生态护林、绿化景观、截污管道等</t>
  </si>
  <si>
    <t>第一、二季度主体施工；第三季度主体完工</t>
  </si>
  <si>
    <t>第一季度完成主体施工的20%；第二季度完成主体施工50%；第三季度完成主体施工80%；第四季度基本完工</t>
  </si>
  <si>
    <t>陈伟峰</t>
  </si>
  <si>
    <t>18965608006</t>
  </si>
  <si>
    <t>市政公司
杨德青</t>
  </si>
  <si>
    <t>大百崎湖岸线环境整治工程二期</t>
  </si>
  <si>
    <t>东园镇
洛阳镇
百崎乡</t>
  </si>
  <si>
    <t>项目占地面积暂定1490公顷，主要建设内容为湖体清淤、土方回填、湖体驳岸、绿化种植、园路铺装、园林小品、建筑等</t>
  </si>
  <si>
    <t>第一季度进行前期工作；计划第二进度完成设计工作；第三季度开工建设；计划第四季度进行主体施工</t>
  </si>
  <si>
    <t>市政公司
曾俊赫</t>
  </si>
  <si>
    <t>12.23刘主任要求新增</t>
  </si>
  <si>
    <t>百崎湖海丝文化国家艺术公园一期工程暨泉州台商投资区百崎湖生态连绵带启动区工程</t>
  </si>
  <si>
    <t>东园镇洛阳镇</t>
  </si>
  <si>
    <t>东至南北大道、凤经一路，南至东西大道，西至湖山路、沙经六路、康怡街，北至洛阳大道（国道324）。同时包含项目进出口与周边及内部市政道路的衔接范围，用地面积约308.03公顷</t>
  </si>
  <si>
    <t>第一、二、三季度主体施工；第四季度完工，投入使用</t>
  </si>
  <si>
    <t>第一、二季度土方回填；第三季度水电管道预埋；第四季度乔木种植</t>
  </si>
  <si>
    <t>庄俏榕</t>
  </si>
  <si>
    <t>泉州秀涂港铁路专用线</t>
  </si>
  <si>
    <t>全长25.715公里，起点秀涂人工岛，终点惠安县黄塘站与兴泉铁路接轨</t>
  </si>
  <si>
    <t>林承报</t>
  </si>
  <si>
    <t>13860752833</t>
  </si>
  <si>
    <t>市铁办
开发公司
傅鸿清</t>
  </si>
  <si>
    <t>110kV上曾—绿谷线路工程</t>
  </si>
  <si>
    <t>新建110kV线路9公里</t>
  </si>
  <si>
    <t>第一季度完成路径协议签订和可行性研究；第二季度完成初步设计；第三季度完成施工图设计；第四季度开工建设</t>
  </si>
  <si>
    <t>完成路径协议签订</t>
  </si>
  <si>
    <t>金屿通道</t>
  </si>
  <si>
    <t>新建城东至洛阳通道</t>
  </si>
  <si>
    <t>开展前期工作</t>
  </si>
  <si>
    <t>泉州市交发集团</t>
  </si>
  <si>
    <t>交通</t>
  </si>
  <si>
    <t>12.29新增</t>
  </si>
  <si>
    <t>百崎通道</t>
  </si>
  <si>
    <t>新建城东至百崎通道</t>
  </si>
  <si>
    <t>中诺通讯科技项目</t>
  </si>
  <si>
    <t>1、中诺通讯电话机、对讲机、手机加工生产基地；2、中诺通讯配套项目，手机插头、手机连接线、五金、塑胶等相关配套产品生产基地</t>
  </si>
  <si>
    <t>第一季度完成商务谈判、土地报批及征用；第二季度完成土地出让；第三季度完成项目前期；第四季度桩基进场、桩基施工</t>
  </si>
  <si>
    <t>10月</t>
  </si>
  <si>
    <t>招商公司
纪雅辉</t>
  </si>
  <si>
    <t>科华中盈新材料项目</t>
  </si>
  <si>
    <t>投资建设石墨烯应用新材料产业园，分2期进行投资，其中一期投资6亿元，建设3条生产线（石墨烯水性特殊防护涂装材料生产线、石墨烯浆料生产线、石墨烯复合材料生产线）</t>
  </si>
  <si>
    <t>联东U谷智慧科技谷项目</t>
  </si>
  <si>
    <t>用地规模约80亩，拟建设29栋生产研发型厂房及1栋产业运营中心，规划建设面积约7.98万平方米。力争落地30至35家智能制造、电子信息、高端装备类行业领先企业或优质准上市企业</t>
  </si>
  <si>
    <t>第一季度完成商务谈判；第二季度完成土地招拍挂及土地征迁；第三季度完成项目前期；第四季度桩基进场、桩基施工</t>
  </si>
  <si>
    <t>科一石墨烯合成新材料项目</t>
  </si>
  <si>
    <t>投资建设石墨烯合成新材料产业园</t>
  </si>
  <si>
    <t>第一季度完成商务谈判；第二季度土地招拍挂及土地征迁；第三季度完成项目前期；第四季度桩基进场并施工</t>
  </si>
  <si>
    <t>AR手术导航服务平台</t>
  </si>
  <si>
    <t>健康医疗器械项目，拟入驻德润产业园</t>
  </si>
  <si>
    <t>第一季度完成商务谈判；第二季度完成项目前期；第三季度启动装修</t>
  </si>
  <si>
    <t>第三代半导体“碳化硅”晶圆制造项目</t>
  </si>
  <si>
    <t>一期租赁标准厂房3000平方米，投资建设4寸、6寸碳化硅长晶、晶棒及晶圆生产线</t>
  </si>
  <si>
    <t>上半年完成工厂建置、设备采购安装工作；下半年项目一期投产运营</t>
  </si>
  <si>
    <t>投资促进局
周全</t>
  </si>
  <si>
    <t>12.30新增</t>
  </si>
  <si>
    <t>“捷绿木”项目</t>
  </si>
  <si>
    <t>投资建设生产转化废弃的塑料制品为新型循环环保材料的“捷绿木”产品生产线</t>
  </si>
  <si>
    <t>第一季度完成土地招拍挂及土地征迁；第二季度桩基进场施工；第三、四季度主体施工</t>
  </si>
  <si>
    <t>嘉信游艇项目</t>
  </si>
  <si>
    <t>建设大型游艇维护保养基地、中型玻璃钢游艇组装工厂、小型玻璃钢游艇制造工厂、豪华游艇码头和水上泊位、游艇陆地干仓、豪华游艇俱乐部会所、游艇展示销售中心及相关配套设施</t>
  </si>
  <si>
    <t>第一季度完成项目湿地用海审批；第二季度完成项目设计审查；第三季度完成项目施工许可证办理；第四季度开展项目施工</t>
  </si>
  <si>
    <t>第一季度完成商务谈判；第二季度完成土地招拍挂；第三季度完成前期工作；第四季度动工建设</t>
  </si>
  <si>
    <t>郑兴文</t>
  </si>
  <si>
    <t>投资促进局
庄俊强
洛阳镇
陈天送</t>
  </si>
  <si>
    <t>智崴科技新媒体游乐设备制造项目</t>
  </si>
  <si>
    <t>建设智崴资讯企业总部大楼及新媒体游乐设备制造设施</t>
  </si>
  <si>
    <t>第二季度启动前期工作；第四季度开工建设</t>
  </si>
  <si>
    <t>第一季度完成土地招拍挂；第二季度完成方案设计及前期工作；第三季度基础开工；第四季度主体建设</t>
  </si>
  <si>
    <t>招商公司</t>
  </si>
  <si>
    <t>海丝中心项目（慈善大厦）</t>
  </si>
  <si>
    <t>用地19亩，规划建筑面积8万平方米，建设台投企业兴业发展的经济总部，区ZF将在代办服务、购买入驻、税收返还、人才政策、产权出租和转让等方面提供最优惠的政策和保姆式的服务</t>
  </si>
  <si>
    <t>2020-2025</t>
  </si>
  <si>
    <t>第一季度土地报批及地勘；第二季度施工图审查；第三季度桩基施工；第四季度基础施工</t>
  </si>
  <si>
    <t>区慈善总会
张升峙</t>
  </si>
  <si>
    <t>泉州国际酒店</t>
  </si>
  <si>
    <t>建设大唐风格的主体酒店（房间不少于700间）、分体式酒店（房间不少于800间），以及酒店配套的古典园林风景区</t>
  </si>
  <si>
    <t>上半年完成前期工作；第四季度主体开工</t>
  </si>
  <si>
    <t>上半年完成前期工作；下半年完成招投标工作，主体开工</t>
  </si>
  <si>
    <t>彩蝶湾</t>
  </si>
  <si>
    <t>规划用地约800-1000亩。建设内容包括银发养生寓所、社区医疗服务中心、老人大学、国学文化交流中心、两岸传统艺术文创中心、运动馆所、幼稚园、三甲医院医护人员公寓及相关商业配套设施等，形成以高端银发族健康养生文创为主旨的复合园区</t>
  </si>
  <si>
    <t>第一季度完成项目用地规划调整及林地报批工作，第二季度完成土地报批及招拍挂工作，下半年完成土方平整及项目总平设计工作</t>
  </si>
  <si>
    <t>第一、二季度开展商务谈判工作；第三、四季度开展前期工作</t>
  </si>
  <si>
    <t>投资促进局
庄俊强
洛阳镇
黄昆阳</t>
  </si>
  <si>
    <t>中恒嘉总部</t>
  </si>
  <si>
    <t>建设总部经济大楼</t>
  </si>
  <si>
    <t>第一季度完成税收指标；第二季度启动土地出让程序；第三、四季度完成前期并力争开工</t>
  </si>
  <si>
    <t>中诺研究院项目</t>
  </si>
  <si>
    <t>建设科技研究中心及生活办公配套</t>
  </si>
  <si>
    <t>第一季度完成商务谈判、土地报批及征用；第二季度完成土地出让；第三、四季度完成项目前期并力争开工</t>
  </si>
  <si>
    <t>科华中盈运营总部</t>
  </si>
  <si>
    <t>建设研究院及人才公寓</t>
  </si>
  <si>
    <t>泉州新兴产业创新创业示范基地</t>
  </si>
  <si>
    <t>主要建筑包括：“海峡两岸”新兴产业总部基地、企业公共研发服务平台、会展中心（示范基地入驻企业小型路演服务平台）、酒店、高级人才公寓以及科技体验式商业配套设施等</t>
  </si>
  <si>
    <t>2020－2022</t>
  </si>
  <si>
    <t>第一、二季度完成土地招拍挂及土地征迁；第三季度桩基进场施工；第四季度主体施工</t>
  </si>
  <si>
    <t>下宫村农贸市场建设项目</t>
  </si>
  <si>
    <t>村集体商服用地15亩，建筑面积约2000平方米</t>
  </si>
  <si>
    <t>第一季度完成前期工作；第二、三季度主体建设；第四季度主体完工</t>
  </si>
  <si>
    <t>第一季度完成主体建设；第二季度完成整体装修；第三季度完成配套设施等建设；第四季度预计开始进驻</t>
  </si>
  <si>
    <t xml:space="preserve">吕联章 </t>
  </si>
  <si>
    <t>市场监督管理局</t>
  </si>
  <si>
    <t>市场监督局</t>
  </si>
  <si>
    <t>圣莎拉滨海度假酒店</t>
  </si>
  <si>
    <t>用地面积约103亩，总建筑面积约93504平方米，建设约5.4万平方米的度假酒店、约2万平方米的商务会议酒店、约1.7万平方米的特色美食城、约3300平方米的文化展示中心</t>
  </si>
  <si>
    <t>葳格国际教育学校</t>
  </si>
  <si>
    <t xml:space="preserve">建设内容及规模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</si>
</sst>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yyyy&quot;年&quot;m&quot;月&quot;;@"/>
  </numFmts>
  <fonts count="13">
    <font>
      <sz val="12"/>
      <name val="宋体"/>
      <family val="0"/>
    </font>
    <font>
      <sz val="10"/>
      <name val="宋体"/>
      <family val="0"/>
    </font>
    <font>
      <sz val="9"/>
      <name val="宋体"/>
      <family val="0"/>
    </font>
    <font>
      <b/>
      <sz val="10"/>
      <name val="宋体"/>
      <family val="0"/>
    </font>
    <font>
      <sz val="10"/>
      <name val="Helv"/>
      <family val="2"/>
    </font>
    <font>
      <b/>
      <sz val="10"/>
      <color indexed="9"/>
      <name val="宋体"/>
      <family val="0"/>
    </font>
    <font>
      <i/>
      <sz val="12"/>
      <name val="宋体"/>
      <family val="0"/>
    </font>
    <font>
      <b/>
      <sz val="9"/>
      <name val="宋体"/>
      <family val="0"/>
    </font>
    <font>
      <sz val="14"/>
      <name val="宋体"/>
      <family val="0"/>
    </font>
    <font>
      <sz val="16"/>
      <name val="黑体"/>
      <family val="0"/>
    </font>
    <font>
      <sz val="22"/>
      <name val="方正小标宋简体"/>
      <family val="4"/>
    </font>
    <font>
      <sz val="22"/>
      <name val="Times New Roman"/>
      <family val="1"/>
    </font>
    <font>
      <b/>
      <sz val="8"/>
      <name val="宋体"/>
      <family val="2"/>
    </font>
  </fonts>
  <fills count="5">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3">
    <xf numFmtId="0" fontId="0" fillId="0" borderId="0" xfId="0" applyAlignment="1">
      <alignment vertical="center"/>
    </xf>
    <xf numFmtId="0" fontId="1" fillId="0" borderId="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center" wrapText="1"/>
      <protection/>
    </xf>
    <xf numFmtId="0" fontId="1" fillId="0" borderId="0" xfId="0" applyFont="1" applyFill="1" applyAlignment="1" applyProtection="1">
      <alignment vertical="center"/>
      <protection/>
    </xf>
    <xf numFmtId="0" fontId="1" fillId="0" borderId="0" xfId="0" applyFont="1" applyFill="1" applyAlignment="1" applyProtection="1">
      <alignment vertical="center" wrapText="1"/>
      <protection/>
    </xf>
    <xf numFmtId="0" fontId="1" fillId="0" borderId="0" xfId="0" applyFont="1" applyFill="1" applyAlignment="1" applyProtection="1">
      <alignment horizontal="center" vertical="center" wrapText="1"/>
      <protection/>
    </xf>
    <xf numFmtId="10" fontId="1" fillId="0" borderId="0" xfId="0" applyNumberFormat="1" applyFont="1" applyFill="1" applyBorder="1" applyAlignment="1" applyProtection="1">
      <alignment horizontal="center" vertical="center" wrapText="1"/>
      <protection/>
    </xf>
    <xf numFmtId="10" fontId="1"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176" fontId="3" fillId="0" borderId="0" xfId="0" applyNumberFormat="1" applyFont="1" applyFill="1" applyBorder="1" applyAlignment="1" applyProtection="1">
      <alignment horizontal="right" vertical="center" wrapText="1"/>
      <protection/>
    </xf>
    <xf numFmtId="176" fontId="3" fillId="0" borderId="0" xfId="0" applyNumberFormat="1" applyFont="1" applyFill="1" applyBorder="1" applyAlignment="1" applyProtection="1">
      <alignment vertical="center" wrapText="1"/>
      <protection/>
    </xf>
    <xf numFmtId="176" fontId="3" fillId="0" borderId="0" xfId="0" applyNumberFormat="1" applyFont="1" applyFill="1" applyBorder="1" applyAlignment="1" applyProtection="1">
      <alignment horizontal="left" vertical="center" wrapText="1"/>
      <protection/>
    </xf>
    <xf numFmtId="176"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right" vertical="center" wrapText="1"/>
      <protection/>
    </xf>
    <xf numFmtId="0" fontId="3" fillId="0" borderId="2" xfId="0" applyNumberFormat="1" applyFont="1" applyFill="1" applyBorder="1" applyAlignment="1" applyProtection="1">
      <alignment horizontal="center" vertical="center" wrapText="1"/>
      <protection/>
    </xf>
    <xf numFmtId="176" fontId="3" fillId="0" borderId="2"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176" fontId="3" fillId="0" borderId="2" xfId="0" applyNumberFormat="1" applyFont="1" applyFill="1" applyBorder="1" applyAlignment="1" applyProtection="1">
      <alignment horizontal="right" vertical="center" wrapText="1"/>
      <protection/>
    </xf>
    <xf numFmtId="0" fontId="3" fillId="0" borderId="2" xfId="0" applyFont="1" applyFill="1" applyBorder="1" applyAlignment="1" applyProtection="1">
      <alignment horizontal="center" vertical="center" wrapText="1"/>
      <protection/>
    </xf>
    <xf numFmtId="0" fontId="1" fillId="2" borderId="2" xfId="0" applyNumberFormat="1"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0" fontId="3" fillId="2" borderId="2" xfId="0" applyFont="1" applyFill="1" applyBorder="1" applyAlignment="1" applyProtection="1">
      <alignment horizontal="left" vertical="center" wrapText="1"/>
      <protection/>
    </xf>
    <xf numFmtId="0" fontId="1" fillId="2" borderId="2" xfId="0" applyFont="1" applyFill="1" applyBorder="1" applyAlignment="1" applyProtection="1">
      <alignment horizontal="center" vertical="center" wrapText="1"/>
      <protection/>
    </xf>
    <xf numFmtId="0" fontId="3" fillId="2" borderId="2" xfId="0" applyFont="1" applyFill="1" applyBorder="1" applyAlignment="1" applyProtection="1">
      <alignment horizontal="right" vertical="center" wrapText="1"/>
      <protection/>
    </xf>
    <xf numFmtId="176" fontId="3" fillId="2" borderId="2" xfId="0" applyNumberFormat="1" applyFont="1" applyFill="1" applyBorder="1" applyAlignment="1" applyProtection="1">
      <alignment horizontal="right" vertical="center" wrapText="1"/>
      <protection/>
    </xf>
    <xf numFmtId="176" fontId="3" fillId="2" borderId="2" xfId="0" applyNumberFormat="1" applyFont="1" applyFill="1" applyBorder="1" applyAlignment="1" applyProtection="1">
      <alignment vertical="center" wrapText="1"/>
      <protection/>
    </xf>
    <xf numFmtId="10" fontId="3" fillId="2" borderId="2" xfId="0" applyNumberFormat="1" applyFont="1" applyFill="1" applyBorder="1" applyAlignment="1" applyProtection="1">
      <alignment horizontal="left" vertical="center" wrapText="1"/>
      <protection/>
    </xf>
    <xf numFmtId="177" fontId="3" fillId="2" borderId="2" xfId="0" applyNumberFormat="1" applyFont="1" applyFill="1" applyBorder="1" applyAlignment="1" applyProtection="1">
      <alignment horizontal="center" vertical="center" wrapText="1"/>
      <protection/>
    </xf>
    <xf numFmtId="177" fontId="3" fillId="2" borderId="2" xfId="0" applyNumberFormat="1" applyFont="1" applyFill="1" applyBorder="1" applyAlignment="1" applyProtection="1">
      <alignment horizontal="right" vertical="center" wrapText="1"/>
      <protection/>
    </xf>
    <xf numFmtId="10" fontId="3" fillId="2" borderId="2" xfId="0" applyNumberFormat="1" applyFont="1" applyFill="1" applyBorder="1" applyAlignment="1" applyProtection="1">
      <alignment horizontal="center" vertical="center" wrapText="1"/>
      <protection/>
    </xf>
    <xf numFmtId="0" fontId="1" fillId="2" borderId="2" xfId="18" applyFont="1" applyFill="1" applyBorder="1" applyAlignment="1" applyProtection="1">
      <alignment horizontal="center" vertical="center" wrapText="1"/>
      <protection/>
    </xf>
    <xf numFmtId="0" fontId="3" fillId="2" borderId="2" xfId="0" applyFont="1" applyFill="1" applyBorder="1" applyAlignment="1" applyProtection="1">
      <alignment vertical="center" wrapText="1"/>
      <protection/>
    </xf>
    <xf numFmtId="0" fontId="3" fillId="2" borderId="0" xfId="0" applyFont="1" applyFill="1" applyBorder="1" applyAlignment="1" applyProtection="1">
      <alignment vertical="center" wrapText="1"/>
      <protection/>
    </xf>
    <xf numFmtId="0" fontId="3" fillId="2" borderId="2" xfId="18" applyFont="1" applyFill="1" applyBorder="1" applyAlignment="1" applyProtection="1">
      <alignment horizontal="left" vertical="center" wrapText="1"/>
      <protection/>
    </xf>
    <xf numFmtId="176" fontId="3" fillId="2" borderId="2" xfId="0" applyNumberFormat="1" applyFont="1" applyFill="1" applyBorder="1" applyAlignment="1" applyProtection="1">
      <alignment horizontal="center" vertical="center" wrapText="1"/>
      <protection/>
    </xf>
    <xf numFmtId="0" fontId="1" fillId="3" borderId="2" xfId="0" applyNumberFormat="1" applyFont="1" applyFill="1" applyBorder="1" applyAlignment="1" applyProtection="1">
      <alignment horizontal="center" vertical="center" wrapText="1"/>
      <protection/>
    </xf>
    <xf numFmtId="0" fontId="3" fillId="3" borderId="2" xfId="18" applyFont="1" applyFill="1" applyBorder="1" applyAlignment="1" applyProtection="1">
      <alignment horizontal="center" vertical="center" wrapText="1"/>
      <protection/>
    </xf>
    <xf numFmtId="0" fontId="3" fillId="3" borderId="2" xfId="18" applyFont="1" applyFill="1" applyBorder="1" applyAlignment="1" applyProtection="1">
      <alignment horizontal="left" vertical="center" wrapText="1"/>
      <protection/>
    </xf>
    <xf numFmtId="0" fontId="5" fillId="3" borderId="2" xfId="18" applyFont="1" applyFill="1" applyBorder="1" applyAlignment="1" applyProtection="1">
      <alignment horizontal="center" vertical="center" wrapText="1"/>
      <protection/>
    </xf>
    <xf numFmtId="0" fontId="1" fillId="3" borderId="2" xfId="18" applyFont="1" applyFill="1" applyBorder="1" applyAlignment="1" applyProtection="1">
      <alignment horizontal="center" vertical="center" wrapText="1"/>
      <protection/>
    </xf>
    <xf numFmtId="176" fontId="3" fillId="3" borderId="2" xfId="18" applyNumberFormat="1" applyFont="1" applyFill="1" applyBorder="1" applyAlignment="1" applyProtection="1">
      <alignment horizontal="right" vertical="center" wrapText="1"/>
      <protection/>
    </xf>
    <xf numFmtId="176" fontId="3" fillId="3" borderId="2" xfId="18" applyNumberFormat="1" applyFont="1" applyFill="1" applyBorder="1" applyAlignment="1" applyProtection="1">
      <alignment vertical="center" wrapText="1"/>
      <protection/>
    </xf>
    <xf numFmtId="177" fontId="3" fillId="3" borderId="2" xfId="18" applyNumberFormat="1" applyFont="1" applyFill="1" applyBorder="1" applyAlignment="1" applyProtection="1">
      <alignment horizontal="left" vertical="center" wrapText="1"/>
      <protection/>
    </xf>
    <xf numFmtId="177" fontId="3" fillId="3" borderId="2" xfId="18" applyNumberFormat="1" applyFont="1" applyFill="1" applyBorder="1" applyAlignment="1" applyProtection="1">
      <alignment horizontal="center" vertical="center" wrapText="1"/>
      <protection/>
    </xf>
    <xf numFmtId="177" fontId="3" fillId="3" borderId="2" xfId="18" applyNumberFormat="1" applyFont="1" applyFill="1" applyBorder="1" applyAlignment="1" applyProtection="1">
      <alignment horizontal="right" vertical="center" wrapText="1"/>
      <protection/>
    </xf>
    <xf numFmtId="10" fontId="3" fillId="3" borderId="2" xfId="0" applyNumberFormat="1" applyFont="1" applyFill="1" applyBorder="1" applyAlignment="1" applyProtection="1">
      <alignment horizontal="left" vertical="center" wrapText="1"/>
      <protection/>
    </xf>
    <xf numFmtId="0" fontId="1" fillId="3" borderId="2" xfId="0" applyFont="1" applyFill="1" applyBorder="1" applyAlignment="1" applyProtection="1">
      <alignment horizontal="center" vertical="center" wrapText="1"/>
      <protection/>
    </xf>
    <xf numFmtId="10" fontId="3" fillId="3" borderId="2" xfId="0" applyNumberFormat="1" applyFont="1" applyFill="1" applyBorder="1" applyAlignment="1" applyProtection="1">
      <alignment horizontal="center" vertical="center" wrapText="1"/>
      <protection/>
    </xf>
    <xf numFmtId="0" fontId="3" fillId="3" borderId="3" xfId="18" applyFont="1" applyFill="1" applyBorder="1" applyAlignment="1" applyProtection="1">
      <alignment horizontal="center" vertical="center" wrapText="1"/>
      <protection/>
    </xf>
    <xf numFmtId="0" fontId="3" fillId="3" borderId="0" xfId="18" applyFont="1" applyFill="1" applyBorder="1" applyAlignment="1" applyProtection="1">
      <alignment horizontal="left" vertical="center" wrapText="1"/>
      <protection/>
    </xf>
    <xf numFmtId="0" fontId="3" fillId="3" borderId="0" xfId="18" applyFont="1" applyFill="1" applyAlignment="1" applyProtection="1">
      <alignment horizontal="left" vertical="center" wrapText="1"/>
      <protection/>
    </xf>
    <xf numFmtId="0"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1" fillId="0" borderId="2" xfId="0" applyFont="1" applyFill="1" applyBorder="1" applyAlignment="1" applyProtection="1">
      <alignment horizontal="left" vertical="center" wrapText="1"/>
      <protection/>
    </xf>
    <xf numFmtId="176" fontId="1" fillId="0" borderId="2" xfId="0" applyNumberFormat="1" applyFont="1" applyFill="1" applyBorder="1" applyAlignment="1" applyProtection="1">
      <alignment horizontal="right" vertical="center" wrapText="1"/>
      <protection/>
    </xf>
    <xf numFmtId="176" fontId="1" fillId="0" borderId="2" xfId="0" applyNumberFormat="1" applyFont="1" applyFill="1" applyBorder="1" applyAlignment="1" applyProtection="1">
      <alignment vertical="center" wrapText="1"/>
      <protection/>
    </xf>
    <xf numFmtId="0" fontId="1" fillId="0" borderId="2" xfId="0" applyFont="1" applyFill="1" applyBorder="1" applyAlignment="1" applyProtection="1">
      <alignment horizontal="right" vertical="center" wrapText="1"/>
      <protection/>
    </xf>
    <xf numFmtId="0" fontId="1" fillId="0" borderId="2" xfId="0" applyNumberFormat="1" applyFont="1" applyFill="1" applyBorder="1" applyAlignment="1" applyProtection="1">
      <alignment horizontal="left" vertical="center" wrapText="1"/>
      <protection/>
    </xf>
    <xf numFmtId="0" fontId="1" fillId="0" borderId="2" xfId="15" applyFont="1" applyFill="1" applyBorder="1" applyAlignment="1" applyProtection="1">
      <alignment horizontal="center" vertical="center" wrapText="1"/>
      <protection/>
    </xf>
    <xf numFmtId="0" fontId="1" fillId="0" borderId="2" xfId="18" applyFont="1" applyFill="1" applyBorder="1" applyAlignment="1" applyProtection="1">
      <alignment horizontal="center" vertical="center" wrapText="1"/>
      <protection/>
    </xf>
    <xf numFmtId="0" fontId="1" fillId="0" borderId="2" xfId="0" applyFont="1" applyFill="1" applyBorder="1" applyAlignment="1" applyProtection="1">
      <alignment vertical="center" wrapText="1"/>
      <protection/>
    </xf>
    <xf numFmtId="0" fontId="1" fillId="0" borderId="2" xfId="21" applyFont="1" applyFill="1" applyBorder="1" applyAlignment="1">
      <alignment horizontal="left" vertical="center" wrapText="1"/>
      <protection/>
    </xf>
    <xf numFmtId="0" fontId="1" fillId="0" borderId="2" xfId="0" applyFont="1" applyFill="1" applyBorder="1" applyAlignment="1" applyProtection="1">
      <alignment horizontal="center" wrapText="1"/>
      <protection/>
    </xf>
    <xf numFmtId="0" fontId="1" fillId="0" borderId="2" xfId="22" applyFont="1" applyFill="1" applyBorder="1" applyAlignment="1" applyProtection="1">
      <alignment horizontal="center" vertical="center" wrapText="1"/>
      <protection/>
    </xf>
    <xf numFmtId="0" fontId="1" fillId="0" borderId="2" xfId="22" applyFont="1" applyFill="1" applyBorder="1" applyAlignment="1" applyProtection="1">
      <alignment horizontal="right" vertical="center" wrapText="1"/>
      <protection/>
    </xf>
    <xf numFmtId="0" fontId="1" fillId="0" borderId="2" xfId="15" applyNumberFormat="1" applyFont="1" applyFill="1" applyBorder="1" applyAlignment="1" applyProtection="1">
      <alignment horizontal="right" vertical="center" wrapText="1"/>
      <protection/>
    </xf>
    <xf numFmtId="0" fontId="1" fillId="0" borderId="2" xfId="22" applyFont="1" applyFill="1" applyBorder="1" applyAlignment="1" applyProtection="1">
      <alignment vertical="center" wrapText="1"/>
      <protection/>
    </xf>
    <xf numFmtId="0" fontId="1" fillId="0" borderId="2" xfId="25" applyFont="1" applyFill="1" applyBorder="1" applyAlignment="1">
      <alignment horizontal="left" vertical="center" wrapText="1"/>
      <protection/>
    </xf>
    <xf numFmtId="49" fontId="1" fillId="0" borderId="2" xfId="0" applyNumberFormat="1" applyFont="1" applyFill="1" applyBorder="1" applyAlignment="1" applyProtection="1">
      <alignment horizontal="center" vertical="center" wrapText="1"/>
      <protection/>
    </xf>
    <xf numFmtId="0" fontId="1" fillId="0" borderId="2" xfId="16" applyFont="1" applyFill="1" applyBorder="1" applyAlignment="1" applyProtection="1">
      <alignment horizontal="center" vertical="center" wrapText="1"/>
      <protection/>
    </xf>
    <xf numFmtId="0" fontId="1" fillId="0" borderId="2"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wrapText="1"/>
      <protection/>
    </xf>
    <xf numFmtId="0" fontId="1" fillId="0" borderId="0" xfId="0" applyFont="1" applyFill="1" applyAlignment="1" applyProtection="1">
      <alignment wrapText="1"/>
      <protection/>
    </xf>
    <xf numFmtId="178" fontId="1" fillId="0" borderId="2" xfId="0" applyNumberFormat="1" applyFont="1" applyFill="1" applyBorder="1" applyAlignment="1" applyProtection="1">
      <alignment horizontal="right" vertical="center" wrapText="1"/>
      <protection/>
    </xf>
    <xf numFmtId="0" fontId="1" fillId="0" borderId="2" xfId="0" applyNumberFormat="1" applyFont="1" applyFill="1" applyBorder="1" applyAlignment="1" applyProtection="1">
      <alignment horizontal="right" vertical="center" wrapText="1"/>
      <protection/>
    </xf>
    <xf numFmtId="0" fontId="1" fillId="0" borderId="2" xfId="0" applyNumberFormat="1" applyFont="1" applyFill="1" applyBorder="1" applyAlignment="1" applyProtection="1">
      <alignment vertical="center" wrapText="1"/>
      <protection/>
    </xf>
    <xf numFmtId="57" fontId="1" fillId="0" borderId="2" xfId="0" applyNumberFormat="1" applyFont="1" applyFill="1" applyBorder="1" applyAlignment="1" applyProtection="1">
      <alignment horizontal="center" vertical="center" wrapText="1"/>
      <protection/>
    </xf>
    <xf numFmtId="0" fontId="1" fillId="0" borderId="2" xfId="15" applyFont="1" applyFill="1" applyBorder="1" applyAlignment="1" applyProtection="1">
      <alignment horizontal="center" wrapText="1"/>
      <protection/>
    </xf>
    <xf numFmtId="0" fontId="1" fillId="0" borderId="2" xfId="26" applyNumberFormat="1" applyFont="1" applyFill="1" applyBorder="1" applyAlignment="1" applyProtection="1">
      <alignment horizontal="left" vertical="center" wrapText="1"/>
      <protection/>
    </xf>
    <xf numFmtId="176" fontId="1" fillId="0" borderId="2" xfId="15" applyNumberFormat="1" applyFont="1" applyFill="1" applyBorder="1" applyAlignment="1" applyProtection="1">
      <alignment horizontal="right" vertical="center" wrapText="1"/>
      <protection/>
    </xf>
    <xf numFmtId="0" fontId="1" fillId="0" borderId="2" xfId="15" applyNumberFormat="1" applyFont="1" applyFill="1" applyBorder="1" applyAlignment="1" applyProtection="1">
      <alignment vertical="center" wrapText="1"/>
      <protection/>
    </xf>
    <xf numFmtId="0" fontId="1" fillId="0" borderId="2" xfId="0" applyFont="1" applyFill="1" applyBorder="1" applyAlignment="1">
      <alignment horizontal="center" vertical="center" wrapText="1"/>
    </xf>
    <xf numFmtId="0" fontId="1" fillId="0" borderId="2" xfId="15" applyFont="1" applyFill="1" applyBorder="1" applyAlignment="1" applyProtection="1">
      <alignment wrapText="1"/>
      <protection/>
    </xf>
    <xf numFmtId="0" fontId="1" fillId="0" borderId="0" xfId="15" applyFont="1" applyFill="1" applyBorder="1" applyAlignment="1" applyProtection="1">
      <alignment wrapText="1"/>
      <protection/>
    </xf>
    <xf numFmtId="0" fontId="1" fillId="0" borderId="2" xfId="25" applyFont="1" applyFill="1" applyBorder="1" applyAlignment="1">
      <alignment horizontal="center" vertical="center" wrapText="1"/>
      <protection/>
    </xf>
    <xf numFmtId="176" fontId="1" fillId="0" borderId="2" xfId="0" applyNumberFormat="1" applyFont="1" applyFill="1" applyBorder="1" applyAlignment="1" applyProtection="1">
      <alignment horizontal="left" vertical="center" wrapText="1"/>
      <protection/>
    </xf>
    <xf numFmtId="0" fontId="1" fillId="0" borderId="2" xfId="0" applyFont="1" applyFill="1" applyBorder="1" applyAlignment="1">
      <alignment horizontal="left" vertical="center" wrapText="1"/>
    </xf>
    <xf numFmtId="176"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horizontal="right" vertical="center" wrapText="1"/>
    </xf>
    <xf numFmtId="0" fontId="1" fillId="0" borderId="2" xfId="0" applyFont="1" applyFill="1" applyBorder="1" applyAlignment="1">
      <alignment vertical="center" wrapText="1"/>
    </xf>
    <xf numFmtId="176" fontId="1" fillId="0" borderId="0" xfId="0" applyNumberFormat="1" applyFont="1" applyFill="1" applyBorder="1" applyAlignment="1" applyProtection="1">
      <alignment horizontal="center" vertical="center" wrapText="1"/>
      <protection/>
    </xf>
    <xf numFmtId="176" fontId="1" fillId="0" borderId="0" xfId="0" applyNumberFormat="1" applyFont="1" applyFill="1" applyBorder="1" applyAlignment="1" applyProtection="1">
      <alignment horizontal="left" vertical="center" wrapText="1"/>
      <protection/>
    </xf>
    <xf numFmtId="1" fontId="1" fillId="0" borderId="2" xfId="0" applyNumberFormat="1" applyFont="1" applyFill="1" applyBorder="1" applyAlignment="1">
      <alignment horizontal="right"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protection locked="0"/>
    </xf>
    <xf numFmtId="0" fontId="1" fillId="0" borderId="2" xfId="25" applyNumberFormat="1" applyFont="1" applyFill="1" applyBorder="1" applyAlignment="1">
      <alignment horizontal="center" vertical="center" wrapText="1"/>
      <protection/>
    </xf>
    <xf numFmtId="0" fontId="1" fillId="0" borderId="2" xfId="26" applyFont="1" applyFill="1" applyBorder="1" applyAlignment="1" applyProtection="1">
      <alignment horizontal="left" vertical="center" wrapText="1"/>
      <protection/>
    </xf>
    <xf numFmtId="0" fontId="1" fillId="0" borderId="2" xfId="0" applyNumberFormat="1" applyFont="1" applyFill="1" applyBorder="1" applyAlignment="1">
      <alignment horizontal="center" vertical="center" wrapText="1"/>
    </xf>
    <xf numFmtId="0" fontId="1" fillId="0" borderId="2" xfId="15" applyNumberFormat="1" applyFont="1" applyFill="1" applyBorder="1" applyAlignment="1" applyProtection="1">
      <alignment horizontal="left" vertical="center" wrapText="1"/>
      <protection/>
    </xf>
    <xf numFmtId="57" fontId="1" fillId="0" borderId="2" xfId="0" applyNumberFormat="1" applyFont="1" applyFill="1" applyBorder="1" applyAlignment="1" applyProtection="1">
      <alignment horizontal="left" vertical="center" wrapText="1"/>
      <protection/>
    </xf>
    <xf numFmtId="0" fontId="1" fillId="0" borderId="2" xfId="18" applyFont="1" applyFill="1" applyBorder="1" applyAlignment="1" applyProtection="1">
      <alignment horizontal="left" vertical="center" wrapText="1"/>
      <protection/>
    </xf>
    <xf numFmtId="0" fontId="1" fillId="0" borderId="2" xfId="18" applyNumberFormat="1" applyFont="1" applyFill="1" applyBorder="1" applyAlignment="1" applyProtection="1">
      <alignment horizontal="left" vertical="center" wrapText="1"/>
      <protection/>
    </xf>
    <xf numFmtId="176" fontId="1" fillId="0" borderId="2" xfId="18" applyNumberFormat="1" applyFont="1" applyFill="1" applyBorder="1" applyAlignment="1" applyProtection="1">
      <alignment horizontal="right" vertical="center" wrapText="1"/>
      <protection/>
    </xf>
    <xf numFmtId="0" fontId="1" fillId="0" borderId="2" xfId="18" applyFont="1" applyFill="1" applyBorder="1" applyAlignment="1" applyProtection="1">
      <alignment vertical="center" wrapText="1"/>
      <protection/>
    </xf>
    <xf numFmtId="0" fontId="1" fillId="0" borderId="0" xfId="18" applyFont="1" applyFill="1" applyBorder="1" applyAlignment="1" applyProtection="1">
      <alignment horizontal="center" vertical="center" wrapText="1"/>
      <protection/>
    </xf>
    <xf numFmtId="0" fontId="1" fillId="0" borderId="0" xfId="18" applyFont="1" applyFill="1" applyBorder="1" applyAlignment="1" applyProtection="1">
      <alignment vertical="center" wrapText="1"/>
      <protection/>
    </xf>
    <xf numFmtId="0" fontId="1" fillId="0" borderId="2" xfId="15" applyFont="1" applyFill="1" applyBorder="1" applyAlignment="1" applyProtection="1">
      <alignment horizontal="left" vertical="center" wrapText="1"/>
      <protection/>
    </xf>
    <xf numFmtId="176" fontId="1" fillId="0" borderId="2" xfId="15" applyNumberFormat="1" applyFont="1" applyFill="1" applyBorder="1" applyAlignment="1" applyProtection="1">
      <alignment vertical="center" wrapText="1"/>
      <protection/>
    </xf>
    <xf numFmtId="179" fontId="1" fillId="0" borderId="2" xfId="0" applyNumberFormat="1" applyFont="1" applyFill="1" applyBorder="1" applyAlignment="1" applyProtection="1">
      <alignment horizontal="left" vertical="center" wrapText="1"/>
      <protection/>
    </xf>
    <xf numFmtId="0" fontId="1" fillId="0" borderId="2" xfId="0" applyFont="1" applyFill="1" applyBorder="1" applyAlignment="1" applyProtection="1">
      <alignment horizontal="center" vertical="center"/>
      <protection/>
    </xf>
    <xf numFmtId="0" fontId="1" fillId="0" borderId="2" xfId="0" applyFont="1" applyFill="1" applyBorder="1" applyAlignment="1" applyProtection="1">
      <alignment horizontal="right" vertical="center"/>
      <protection/>
    </xf>
    <xf numFmtId="0" fontId="1" fillId="0" borderId="2" xfId="20" applyFont="1" applyFill="1" applyBorder="1" applyAlignment="1">
      <alignment horizontal="center" vertical="center" wrapText="1"/>
      <protection/>
    </xf>
    <xf numFmtId="178" fontId="1" fillId="0" borderId="2" xfId="0" applyNumberFormat="1" applyFont="1" applyFill="1" applyBorder="1" applyAlignment="1" applyProtection="1">
      <alignment horizontal="left" vertical="center" wrapText="1"/>
      <protection/>
    </xf>
    <xf numFmtId="10" fontId="1" fillId="0" borderId="0" xfId="0" applyNumberFormat="1" applyFont="1" applyFill="1" applyBorder="1" applyAlignment="1" applyProtection="1">
      <alignment vertical="center" wrapText="1"/>
      <protection/>
    </xf>
    <xf numFmtId="0" fontId="1" fillId="0" borderId="2" xfId="15" applyNumberFormat="1" applyFont="1" applyFill="1" applyBorder="1" applyAlignment="1" applyProtection="1">
      <alignment horizontal="center" vertical="center" wrapText="1"/>
      <protection/>
    </xf>
    <xf numFmtId="176" fontId="1" fillId="0" borderId="3" xfId="0" applyNumberFormat="1" applyFont="1" applyFill="1" applyBorder="1" applyAlignment="1" applyProtection="1">
      <alignment horizontal="left" vertical="center" wrapText="1"/>
      <protection/>
    </xf>
    <xf numFmtId="176" fontId="1" fillId="0" borderId="0" xfId="0" applyNumberFormat="1" applyFont="1" applyFill="1" applyAlignment="1" applyProtection="1">
      <alignment horizontal="left" vertical="center" wrapText="1"/>
      <protection/>
    </xf>
    <xf numFmtId="0" fontId="1" fillId="0" borderId="3"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vertical="center"/>
      <protection/>
    </xf>
    <xf numFmtId="0" fontId="1" fillId="0" borderId="0" xfId="15" applyFont="1" applyFill="1" applyBorder="1" applyAlignment="1" applyProtection="1">
      <alignment horizontal="center" vertical="center" wrapText="1"/>
      <protection/>
    </xf>
    <xf numFmtId="0" fontId="1" fillId="0" borderId="0" xfId="15" applyFont="1" applyFill="1" applyBorder="1" applyAlignment="1" applyProtection="1">
      <alignment horizontal="center" wrapText="1"/>
      <protection/>
    </xf>
    <xf numFmtId="0" fontId="1" fillId="0" borderId="2" xfId="22" applyFont="1" applyFill="1" applyBorder="1" applyAlignment="1" applyProtection="1">
      <alignment horizontal="left" vertical="center" wrapText="1"/>
      <protection/>
    </xf>
    <xf numFmtId="0" fontId="1" fillId="0" borderId="2" xfId="21" applyNumberFormat="1" applyFont="1" applyFill="1" applyBorder="1" applyAlignment="1">
      <alignment horizontal="right" vertical="center" wrapText="1"/>
      <protection/>
    </xf>
    <xf numFmtId="177" fontId="1" fillId="0" borderId="2" xfId="27" applyNumberFormat="1" applyFont="1" applyFill="1" applyBorder="1" applyAlignment="1">
      <alignment horizontal="right" vertical="center" wrapText="1"/>
      <protection/>
    </xf>
    <xf numFmtId="177" fontId="1" fillId="0" borderId="2" xfId="27" applyNumberFormat="1" applyFont="1" applyFill="1" applyBorder="1" applyAlignment="1">
      <alignment horizontal="center" vertical="center" wrapText="1"/>
      <protection/>
    </xf>
    <xf numFmtId="0" fontId="1" fillId="0" borderId="1" xfId="15" applyFont="1" applyFill="1" applyBorder="1" applyAlignment="1" applyProtection="1">
      <alignment horizontal="center" wrapText="1"/>
      <protection/>
    </xf>
    <xf numFmtId="0" fontId="1" fillId="0" borderId="2" xfId="0" applyNumberFormat="1" applyFont="1" applyFill="1" applyBorder="1" applyAlignment="1" applyProtection="1">
      <alignment horizontal="right" vertical="center"/>
      <protection/>
    </xf>
    <xf numFmtId="0" fontId="1" fillId="0" borderId="2" xfId="0" applyFont="1" applyFill="1" applyBorder="1" applyAlignment="1" applyProtection="1">
      <alignment vertical="center"/>
      <protection/>
    </xf>
    <xf numFmtId="0" fontId="1" fillId="0" borderId="4" xfId="0" applyNumberFormat="1" applyFont="1" applyFill="1" applyBorder="1" applyAlignment="1" applyProtection="1">
      <alignment horizontal="center" vertical="center" wrapText="1"/>
      <protection/>
    </xf>
    <xf numFmtId="176" fontId="1" fillId="0" borderId="2" xfId="15" applyNumberFormat="1" applyFont="1" applyFill="1" applyBorder="1" applyAlignment="1" applyProtection="1">
      <alignment horizontal="center" vertical="center" wrapText="1"/>
      <protection/>
    </xf>
    <xf numFmtId="57"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15" applyFont="1" applyFill="1" applyAlignment="1" applyProtection="1">
      <alignment wrapText="1"/>
      <protection/>
    </xf>
    <xf numFmtId="0" fontId="1" fillId="0" borderId="0" xfId="0" applyNumberFormat="1" applyFont="1" applyFill="1" applyAlignment="1" applyProtection="1">
      <alignment horizontal="center" vertical="center" wrapText="1"/>
      <protection/>
    </xf>
    <xf numFmtId="0" fontId="1" fillId="0" borderId="0" xfId="15" applyNumberFormat="1" applyFont="1" applyFill="1" applyAlignment="1" applyProtection="1">
      <alignment horizontal="left" vertical="center" wrapText="1"/>
      <protection/>
    </xf>
    <xf numFmtId="0" fontId="1" fillId="0" borderId="0" xfId="15" applyFont="1" applyFill="1" applyAlignment="1" applyProtection="1">
      <alignment horizontal="center" vertical="center" wrapText="1"/>
      <protection/>
    </xf>
    <xf numFmtId="0" fontId="1" fillId="0" borderId="0" xfId="15" applyFont="1" applyFill="1" applyAlignment="1" applyProtection="1">
      <alignment horizontal="left" vertical="center" wrapText="1"/>
      <protection/>
    </xf>
    <xf numFmtId="176" fontId="1" fillId="0" borderId="0" xfId="15" applyNumberFormat="1" applyFont="1" applyFill="1" applyAlignment="1" applyProtection="1">
      <alignment horizontal="right" vertical="center" wrapText="1"/>
      <protection/>
    </xf>
    <xf numFmtId="176" fontId="1" fillId="0" borderId="0" xfId="0" applyNumberFormat="1" applyFont="1" applyFill="1" applyAlignment="1" applyProtection="1">
      <alignment horizontal="right" vertical="center" wrapText="1"/>
      <protection/>
    </xf>
    <xf numFmtId="10" fontId="1" fillId="0" borderId="0" xfId="0" applyNumberFormat="1" applyFont="1" applyFill="1" applyAlignment="1" applyProtection="1">
      <alignment vertical="center" wrapText="1"/>
      <protection/>
    </xf>
    <xf numFmtId="0" fontId="1" fillId="0" borderId="0" xfId="0" applyFont="1" applyFill="1" applyAlignment="1" applyProtection="1">
      <alignment horizontal="left" vertical="center" wrapText="1"/>
      <protection/>
    </xf>
    <xf numFmtId="0" fontId="1" fillId="0" borderId="2" xfId="17" applyFont="1" applyFill="1" applyBorder="1" applyAlignment="1" applyProtection="1">
      <alignment horizontal="left" vertical="center" wrapText="1"/>
      <protection/>
    </xf>
    <xf numFmtId="180" fontId="1" fillId="0" borderId="2" xfId="0" applyNumberFormat="1" applyFont="1" applyFill="1" applyBorder="1" applyAlignment="1">
      <alignment horizontal="center" vertical="center" wrapText="1"/>
    </xf>
    <xf numFmtId="0" fontId="1" fillId="0" borderId="4" xfId="15" applyFont="1" applyFill="1" applyBorder="1" applyAlignment="1" applyProtection="1">
      <alignment wrapText="1"/>
      <protection/>
    </xf>
    <xf numFmtId="0" fontId="1" fillId="0" borderId="2" xfId="17" applyFont="1" applyFill="1" applyBorder="1" applyAlignment="1" applyProtection="1">
      <alignment horizontal="left" vertical="center" wrapText="1"/>
      <protection locked="0"/>
    </xf>
    <xf numFmtId="0" fontId="1" fillId="0" borderId="2" xfId="0" applyNumberFormat="1" applyFont="1" applyFill="1" applyBorder="1" applyAlignment="1">
      <alignment horizontal="left" vertical="center" wrapText="1"/>
    </xf>
    <xf numFmtId="0" fontId="1" fillId="0" borderId="3" xfId="15" applyFont="1" applyFill="1" applyBorder="1" applyAlignment="1" applyProtection="1">
      <alignment wrapText="1"/>
      <protection/>
    </xf>
    <xf numFmtId="176" fontId="1" fillId="0" borderId="2" xfId="15" applyNumberFormat="1" applyFont="1" applyFill="1" applyBorder="1" applyAlignment="1" applyProtection="1">
      <alignment horizontal="left" vertical="center" wrapText="1"/>
      <protection/>
    </xf>
    <xf numFmtId="177" fontId="1" fillId="0" borderId="2" xfId="0" applyNumberFormat="1" applyFont="1" applyFill="1" applyBorder="1" applyAlignment="1" applyProtection="1">
      <alignment horizontal="center" vertical="center" wrapText="1"/>
      <protection/>
    </xf>
    <xf numFmtId="0" fontId="1" fillId="0" borderId="2" xfId="15" applyFont="1" applyFill="1" applyBorder="1" applyAlignment="1" applyProtection="1">
      <alignment horizontal="right" vertical="center" wrapText="1"/>
      <protection/>
    </xf>
    <xf numFmtId="0" fontId="1" fillId="0" borderId="0" xfId="15" applyFont="1" applyFill="1" applyBorder="1" applyAlignment="1" applyProtection="1">
      <alignment horizontal="right" vertical="center" wrapText="1"/>
      <protection/>
    </xf>
    <xf numFmtId="0" fontId="1" fillId="0" borderId="0" xfId="15" applyFont="1" applyFill="1" applyAlignment="1" applyProtection="1">
      <alignment horizontal="right" vertical="center" wrapText="1"/>
      <protection/>
    </xf>
    <xf numFmtId="177" fontId="1" fillId="0" borderId="2" xfId="23"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top" wrapText="1"/>
      <protection/>
    </xf>
    <xf numFmtId="57" fontId="1" fillId="0" borderId="2" xfId="15" applyNumberFormat="1" applyFont="1" applyFill="1" applyBorder="1" applyAlignment="1" applyProtection="1">
      <alignment horizontal="center" vertical="center" wrapText="1"/>
      <protection/>
    </xf>
    <xf numFmtId="0" fontId="1" fillId="0" borderId="2" xfId="26" applyFont="1" applyFill="1" applyBorder="1" applyAlignment="1" applyProtection="1">
      <alignment horizontal="center" vertical="center" wrapText="1"/>
      <protection/>
    </xf>
    <xf numFmtId="57" fontId="1" fillId="0" borderId="2" xfId="0" applyNumberFormat="1" applyFont="1" applyFill="1" applyBorder="1" applyAlignment="1" applyProtection="1">
      <alignment horizontal="left" vertical="center"/>
      <protection/>
    </xf>
    <xf numFmtId="0" fontId="1" fillId="0" borderId="2" xfId="22" applyNumberFormat="1" applyFont="1" applyFill="1" applyBorder="1" applyAlignment="1" applyProtection="1">
      <alignment horizontal="left" vertical="center" wrapText="1"/>
      <protection/>
    </xf>
    <xf numFmtId="0" fontId="1" fillId="0" borderId="4" xfId="15" applyFont="1" applyFill="1" applyBorder="1" applyAlignment="1" applyProtection="1">
      <alignment horizontal="center" wrapText="1"/>
      <protection/>
    </xf>
    <xf numFmtId="0" fontId="1" fillId="0" borderId="2" xfId="26" applyFont="1" applyFill="1" applyBorder="1" applyAlignment="1" applyProtection="1">
      <alignment horizontal="left" vertical="center" wrapText="1"/>
      <protection locked="0"/>
    </xf>
    <xf numFmtId="177" fontId="1" fillId="0" borderId="2" xfId="24" applyNumberFormat="1" applyFont="1" applyFill="1" applyBorder="1" applyAlignment="1" applyProtection="1">
      <alignment horizontal="left" vertical="center" wrapText="1"/>
      <protection locked="0"/>
    </xf>
    <xf numFmtId="0" fontId="1" fillId="0" borderId="2" xfId="16" applyFont="1" applyFill="1" applyBorder="1" applyAlignment="1" applyProtection="1">
      <alignment horizontal="center" vertical="center" wrapText="1"/>
      <protection locked="0"/>
    </xf>
    <xf numFmtId="177" fontId="1" fillId="0" borderId="2" xfId="23" applyNumberFormat="1" applyFont="1" applyFill="1" applyBorder="1" applyAlignment="1" applyProtection="1">
      <alignment horizontal="left" vertical="center" wrapText="1"/>
      <protection locked="0"/>
    </xf>
    <xf numFmtId="0" fontId="1" fillId="0" borderId="2" xfId="0" applyFont="1" applyFill="1" applyBorder="1" applyAlignment="1">
      <alignment horizontal="center" vertical="center"/>
    </xf>
    <xf numFmtId="0" fontId="1" fillId="2" borderId="4" xfId="0" applyNumberFormat="1" applyFont="1" applyFill="1" applyBorder="1" applyAlignment="1" applyProtection="1">
      <alignment horizontal="center" vertical="center" wrapText="1"/>
      <protection/>
    </xf>
    <xf numFmtId="0" fontId="1" fillId="2" borderId="2" xfId="0" applyFont="1" applyFill="1" applyBorder="1" applyAlignment="1" applyProtection="1">
      <alignment horizontal="right" vertical="center" wrapText="1"/>
      <protection/>
    </xf>
    <xf numFmtId="0" fontId="1" fillId="2" borderId="2" xfId="0" applyFont="1" applyFill="1" applyBorder="1" applyAlignment="1" applyProtection="1">
      <alignment vertical="center" wrapText="1"/>
      <protection/>
    </xf>
    <xf numFmtId="0" fontId="1" fillId="2" borderId="2" xfId="0" applyFont="1" applyFill="1" applyBorder="1" applyAlignment="1" applyProtection="1">
      <alignment horizontal="right" vertical="center"/>
      <protection/>
    </xf>
    <xf numFmtId="0" fontId="1" fillId="2" borderId="2" xfId="0" applyFont="1" applyFill="1" applyBorder="1" applyAlignment="1" applyProtection="1">
      <alignment horizontal="left" vertical="center" wrapText="1"/>
      <protection/>
    </xf>
    <xf numFmtId="0" fontId="1" fillId="2" borderId="2" xfId="0" applyFont="1" applyFill="1" applyBorder="1" applyAlignment="1" applyProtection="1">
      <alignment vertical="center"/>
      <protection/>
    </xf>
    <xf numFmtId="177" fontId="1" fillId="2" borderId="2" xfId="27" applyNumberFormat="1" applyFont="1" applyFill="1" applyBorder="1" applyAlignment="1">
      <alignment horizontal="center" vertical="center" wrapText="1"/>
      <protection/>
    </xf>
    <xf numFmtId="177" fontId="1" fillId="0" borderId="2"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vertical="center" wrapText="1"/>
      <protection/>
    </xf>
    <xf numFmtId="178" fontId="1" fillId="0" borderId="2" xfId="15" applyNumberFormat="1" applyFont="1" applyFill="1" applyBorder="1" applyAlignment="1" applyProtection="1">
      <alignment horizontal="right" vertical="center" wrapText="1"/>
      <protection/>
    </xf>
    <xf numFmtId="0" fontId="2" fillId="0" borderId="2" xfId="0" applyFont="1" applyFill="1" applyBorder="1" applyAlignment="1">
      <alignment horizontal="right" vertical="center" wrapText="1"/>
    </xf>
    <xf numFmtId="0" fontId="1" fillId="4" borderId="2" xfId="0" applyFont="1" applyFill="1" applyBorder="1" applyAlignment="1" applyProtection="1">
      <alignment horizontal="center" vertical="center" wrapText="1"/>
      <protection locked="0"/>
    </xf>
    <xf numFmtId="0" fontId="1" fillId="4" borderId="2" xfId="15" applyNumberFormat="1" applyFont="1" applyFill="1" applyBorder="1" applyAlignment="1" applyProtection="1">
      <alignment horizontal="center" vertical="center" wrapText="1"/>
      <protection locked="0"/>
    </xf>
    <xf numFmtId="57" fontId="1" fillId="0" borderId="2" xfId="0" applyNumberFormat="1" applyFont="1" applyFill="1" applyBorder="1" applyAlignment="1">
      <alignment horizontal="left" vertical="center" wrapText="1"/>
    </xf>
    <xf numFmtId="0" fontId="1" fillId="0" borderId="2" xfId="15" applyFont="1" applyFill="1" applyBorder="1" applyAlignment="1" applyProtection="1">
      <alignment horizontal="center" vertical="center" wrapText="1" shrinkToFit="1"/>
      <protection/>
    </xf>
    <xf numFmtId="177" fontId="1" fillId="0" borderId="2" xfId="15" applyNumberFormat="1" applyFont="1" applyFill="1" applyBorder="1" applyAlignment="1" applyProtection="1">
      <alignment horizontal="right" vertical="center" wrapText="1"/>
      <protection/>
    </xf>
    <xf numFmtId="0" fontId="1" fillId="0" borderId="2" xfId="25" applyFont="1" applyFill="1" applyBorder="1" applyAlignment="1">
      <alignment horizontal="right" vertical="center" wrapText="1"/>
      <protection/>
    </xf>
    <xf numFmtId="0" fontId="3" fillId="2" borderId="2" xfId="18" applyFont="1" applyFill="1" applyBorder="1" applyAlignment="1" applyProtection="1">
      <alignment horizontal="center" vertical="center" wrapText="1"/>
      <protection/>
    </xf>
    <xf numFmtId="176" fontId="3" fillId="2" borderId="2" xfId="15" applyNumberFormat="1" applyFont="1" applyFill="1" applyBorder="1" applyAlignment="1" applyProtection="1">
      <alignment horizontal="right" vertical="center" wrapText="1"/>
      <protection/>
    </xf>
    <xf numFmtId="0" fontId="3" fillId="2" borderId="2" xfId="15" applyNumberFormat="1" applyFont="1" applyFill="1" applyBorder="1" applyAlignment="1" applyProtection="1">
      <alignment horizontal="right" vertical="center" wrapText="1"/>
      <protection/>
    </xf>
    <xf numFmtId="0" fontId="3" fillId="2" borderId="2" xfId="15" applyNumberFormat="1" applyFont="1" applyFill="1" applyBorder="1" applyAlignment="1" applyProtection="1">
      <alignment vertical="center" wrapText="1"/>
      <protection/>
    </xf>
    <xf numFmtId="0" fontId="1" fillId="2" borderId="2" xfId="0" applyNumberFormat="1" applyFont="1" applyFill="1" applyBorder="1" applyAlignment="1" applyProtection="1">
      <alignment horizontal="left" vertical="center" wrapText="1"/>
      <protection/>
    </xf>
    <xf numFmtId="57" fontId="1" fillId="2" borderId="2" xfId="0" applyNumberFormat="1" applyFont="1" applyFill="1" applyBorder="1" applyAlignment="1" applyProtection="1">
      <alignment horizontal="left" vertical="center" wrapText="1"/>
      <protection/>
    </xf>
    <xf numFmtId="0" fontId="3" fillId="2" borderId="2" xfId="18" applyFont="1" applyFill="1" applyBorder="1" applyAlignment="1" applyProtection="1">
      <alignment horizontal="right" vertical="center" wrapText="1"/>
      <protection/>
    </xf>
    <xf numFmtId="10" fontId="3" fillId="2" borderId="2" xfId="18" applyNumberFormat="1" applyFont="1" applyFill="1" applyBorder="1" applyAlignment="1" applyProtection="1">
      <alignment horizontal="left" vertical="center" wrapText="1"/>
      <protection/>
    </xf>
    <xf numFmtId="0" fontId="3" fillId="2" borderId="0" xfId="18" applyFont="1" applyFill="1" applyBorder="1" applyAlignment="1" applyProtection="1">
      <alignment horizontal="left" vertical="center" wrapText="1"/>
      <protection/>
    </xf>
    <xf numFmtId="0" fontId="3" fillId="2" borderId="0" xfId="18" applyFont="1" applyFill="1" applyAlignment="1" applyProtection="1">
      <alignment horizontal="left" vertical="center" wrapText="1"/>
      <protection/>
    </xf>
    <xf numFmtId="0" fontId="1" fillId="0" borderId="2" xfId="21" applyFont="1" applyFill="1" applyBorder="1" applyAlignment="1" applyProtection="1">
      <alignment horizontal="center" vertical="center" wrapText="1"/>
      <protection/>
    </xf>
    <xf numFmtId="57" fontId="1" fillId="0" borderId="2" xfId="15" applyNumberFormat="1" applyFont="1" applyFill="1" applyBorder="1" applyAlignment="1" applyProtection="1">
      <alignment horizontal="center" vertical="center" wrapText="1"/>
      <protection/>
    </xf>
    <xf numFmtId="0" fontId="3" fillId="3" borderId="3" xfId="18" applyFont="1" applyFill="1" applyBorder="1" applyAlignment="1" applyProtection="1">
      <alignment horizontal="right" vertical="center" wrapText="1"/>
      <protection/>
    </xf>
    <xf numFmtId="0" fontId="1" fillId="2" borderId="0" xfId="0" applyFont="1" applyFill="1" applyAlignment="1" applyProtection="1">
      <alignment vertical="center"/>
      <protection/>
    </xf>
    <xf numFmtId="0" fontId="1" fillId="2" borderId="2" xfId="15" applyNumberFormat="1" applyFont="1" applyFill="1" applyBorder="1" applyAlignment="1" applyProtection="1">
      <alignment vertical="center" wrapText="1"/>
      <protection/>
    </xf>
    <xf numFmtId="0" fontId="1" fillId="2" borderId="2" xfId="15" applyNumberFormat="1" applyFont="1" applyFill="1" applyBorder="1" applyAlignment="1" applyProtection="1">
      <alignment horizontal="right" vertical="center" wrapText="1"/>
      <protection/>
    </xf>
    <xf numFmtId="0" fontId="1" fillId="0" borderId="0" xfId="0" applyFont="1" applyFill="1" applyAlignment="1" applyProtection="1">
      <alignment horizontal="left" vertical="center"/>
      <protection/>
    </xf>
    <xf numFmtId="0" fontId="1" fillId="0" borderId="0" xfId="0" applyFont="1" applyFill="1" applyAlignment="1" applyProtection="1">
      <alignment horizontal="right" vertical="center"/>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176" fontId="1" fillId="0" borderId="0" xfId="0" applyNumberFormat="1" applyFont="1" applyFill="1" applyBorder="1" applyAlignment="1" applyProtection="1">
      <alignment horizontal="right" vertical="center" wrapText="1"/>
      <protection/>
    </xf>
    <xf numFmtId="176" fontId="1" fillId="0" borderId="0" xfId="0" applyNumberFormat="1" applyFont="1" applyFill="1" applyBorder="1" applyAlignment="1" applyProtection="1">
      <alignment vertical="center" wrapText="1"/>
      <protection/>
    </xf>
    <xf numFmtId="0" fontId="1" fillId="0" borderId="0" xfId="0" applyFont="1" applyFill="1" applyBorder="1" applyAlignment="1" applyProtection="1">
      <alignment horizontal="right" vertical="center" wrapText="1"/>
      <protection/>
    </xf>
    <xf numFmtId="0" fontId="3" fillId="0" borderId="5"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0" fontId="3" fillId="0" borderId="5" xfId="15" applyFont="1" applyFill="1" applyBorder="1" applyAlignment="1" applyProtection="1">
      <alignment horizontal="center" vertical="center" wrapText="1"/>
      <protection/>
    </xf>
    <xf numFmtId="0" fontId="3" fillId="0" borderId="6" xfId="15"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176" fontId="3" fillId="0" borderId="5" xfId="0" applyNumberFormat="1" applyFont="1" applyFill="1" applyBorder="1" applyAlignment="1" applyProtection="1">
      <alignment horizontal="center" vertical="center" wrapText="1"/>
      <protection/>
    </xf>
    <xf numFmtId="176" fontId="3" fillId="0" borderId="6" xfId="0" applyNumberFormat="1" applyFont="1" applyFill="1" applyBorder="1" applyAlignment="1" applyProtection="1">
      <alignment horizontal="center" vertical="center" wrapText="1"/>
      <protection/>
    </xf>
    <xf numFmtId="176" fontId="3" fillId="0" borderId="7"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176" fontId="3" fillId="0" borderId="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cellXfs>
  <cellStyles count="18">
    <cellStyle name="Normal" xfId="0"/>
    <cellStyle name="_ET_STYLE_NoName_00_" xfId="15"/>
    <cellStyle name="_ET_STYLE_NoName_00_ 2" xfId="16"/>
    <cellStyle name="_ET_STYLE_NoName_00__综合查询数据" xfId="17"/>
    <cellStyle name="RowLevel_0" xfId="18"/>
    <cellStyle name="Percent" xfId="19"/>
    <cellStyle name="常规 10" xfId="20"/>
    <cellStyle name="常规 2" xfId="21"/>
    <cellStyle name="常规 2_（10.20下午导出）2018年市重点项目安排表" xfId="22"/>
    <cellStyle name="常规_2016年泉州市重点项目安排表20160104" xfId="23"/>
    <cellStyle name="常规_2016年泉州市重点项目安排表20160104 2" xfId="24"/>
    <cellStyle name="常规_Sheet1" xfId="25"/>
    <cellStyle name="常规_Sheet1_59" xfId="26"/>
    <cellStyle name="常规_指标2007" xfId="27"/>
    <cellStyle name="Currency" xfId="28"/>
    <cellStyle name="Currency [0]" xfId="29"/>
    <cellStyle name="Comma" xfId="30"/>
    <cellStyle name="Comma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tong13959871287\FileStorage\File\2019-12\2020&#24180;&#37325;&#28857;&#39033;&#30446;\&#31532;&#19968;&#36718;8.27&#25910;&#38598;\&#38468;&#20214;3&#65306;2020&#24180;&#21306;&#32423;&#37325;&#28857;&#24314;&#35774;&#39033;&#30446;&#36131;&#20219;&#20998;&#35299;&#34920;(2019&#24180;&#32493;&#24314;&#39033;&#3044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DTMS"/>
      <sheetName val="OZSLUNG"/>
      <sheetName val="附1"/>
      <sheetName val="市"/>
      <sheetName val="省"/>
      <sheetName val="区直"/>
      <sheetName val="国企"/>
      <sheetName val="汇总"/>
      <sheetName val="省账号"/>
      <sheetName val="省参建"/>
      <sheetName val="2016-2019"/>
      <sheetName val="给省"/>
      <sheetName val="Sheet2"/>
    </sheetNames>
    <sheetDataSet>
      <sheetData sheetId="5">
        <row r="84">
          <cell r="U84" t="str">
            <v>1.完成桩基工程（总计约128根），完成地下室开挖，地下室底板施工，2#、3#已封顶。正在进行2#、3#砌体砌筑。
2.开展全区的农村居家养老服务站摸底调查建设意向，下发文件，明确申请对象及建设条件标准要求，做好建设村项目申报，已确定项目建设点，并组织新建村主干及老协会会长参观晋江市、厦门市参观学习养老服务经验。确定十个农村幸福院建设项目，省市区补助资金已到位，并下拨给乡镇。目前十个项目正在施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V276"/>
  <sheetViews>
    <sheetView tabSelected="1" view="pageBreakPreview" zoomScaleSheetLayoutView="100" workbookViewId="0" topLeftCell="B125">
      <selection activeCell="I107" sqref="I107"/>
    </sheetView>
  </sheetViews>
  <sheetFormatPr defaultColWidth="8.75390625" defaultRowHeight="14.25" outlineLevelRow="1"/>
  <cols>
    <col min="1" max="1" width="0.74609375" style="55" hidden="1" customWidth="1"/>
    <col min="2" max="2" width="3.875" style="2" customWidth="1"/>
    <col min="3" max="3" width="12.125" style="3" customWidth="1"/>
    <col min="4" max="4" width="4.875" style="2" customWidth="1"/>
    <col min="5" max="5" width="5.375" style="2" hidden="1" customWidth="1"/>
    <col min="6" max="6" width="6.75390625" style="2" customWidth="1"/>
    <col min="7" max="7" width="36.50390625" style="3" customWidth="1"/>
    <col min="8" max="8" width="5.625" style="2" customWidth="1"/>
    <col min="9" max="9" width="13.375" style="211" customWidth="1"/>
    <col min="10" max="10" width="11.375" style="211" hidden="1" customWidth="1"/>
    <col min="11" max="11" width="10.125" style="211" hidden="1" customWidth="1"/>
    <col min="12" max="12" width="7.25390625" style="211" hidden="1" customWidth="1"/>
    <col min="13" max="13" width="14.00390625" style="211" customWidth="1"/>
    <col min="14" max="14" width="10.25390625" style="212" hidden="1" customWidth="1"/>
    <col min="15" max="15" width="9.125" style="211" hidden="1" customWidth="1"/>
    <col min="16" max="16" width="41.125" style="3" customWidth="1"/>
    <col min="17" max="17" width="31.625" style="3" hidden="1" customWidth="1"/>
    <col min="18" max="18" width="7.875" style="2" hidden="1" customWidth="1"/>
    <col min="19" max="19" width="9.625" style="2" hidden="1" customWidth="1"/>
    <col min="20" max="20" width="9.75390625" style="213" hidden="1" customWidth="1"/>
    <col min="21" max="21" width="7.75390625" style="213" hidden="1" customWidth="1"/>
    <col min="22" max="22" width="9.125" style="213" hidden="1" customWidth="1"/>
    <col min="23" max="23" width="8.25390625" style="213" hidden="1" customWidth="1"/>
    <col min="24" max="24" width="43.625" style="3" hidden="1" customWidth="1"/>
    <col min="25" max="25" width="7.25390625" style="2" hidden="1" customWidth="1"/>
    <col min="26" max="26" width="12.375" style="2" hidden="1" customWidth="1"/>
    <col min="27" max="27" width="10.75390625" style="56" customWidth="1"/>
    <col min="28" max="28" width="8.875" style="56" customWidth="1"/>
    <col min="29" max="29" width="8.50390625" style="2" customWidth="1"/>
    <col min="30" max="30" width="10.125" style="56" hidden="1" customWidth="1"/>
    <col min="31" max="31" width="8.50390625" style="2" hidden="1" customWidth="1"/>
    <col min="32" max="32" width="4.625" style="56" hidden="1" customWidth="1"/>
    <col min="33" max="34" width="4.375" style="64" hidden="1" customWidth="1"/>
    <col min="35" max="35" width="2.875" style="56" hidden="1" customWidth="1"/>
    <col min="36" max="36" width="2.875" style="2" hidden="1" customWidth="1"/>
    <col min="37" max="37" width="44.625" style="2" hidden="1" customWidth="1"/>
    <col min="38" max="38" width="7.875" style="2" hidden="1" customWidth="1"/>
    <col min="39" max="39" width="7.50390625" style="4" hidden="1" customWidth="1"/>
    <col min="40" max="40" width="44.625" style="2" hidden="1" customWidth="1"/>
    <col min="41" max="41" width="9.00390625" style="4" customWidth="1"/>
    <col min="42" max="236" width="8.75390625" style="5" customWidth="1"/>
  </cols>
  <sheetData>
    <row r="1" spans="1:36" ht="18" customHeight="1">
      <c r="A1" s="1"/>
      <c r="B1" s="225" t="s">
        <v>12</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7"/>
      <c r="AD1" s="2"/>
      <c r="AF1" s="2"/>
      <c r="AG1" s="3"/>
      <c r="AH1" s="3"/>
      <c r="AI1" s="3"/>
      <c r="AJ1" s="3"/>
    </row>
    <row r="2" spans="1:39" ht="11.25" customHeight="1">
      <c r="A2" s="1"/>
      <c r="B2" s="228"/>
      <c r="C2" s="229"/>
      <c r="D2" s="229"/>
      <c r="E2" s="229"/>
      <c r="F2" s="229"/>
      <c r="G2" s="229"/>
      <c r="H2" s="229"/>
      <c r="I2" s="229"/>
      <c r="J2" s="229"/>
      <c r="K2" s="229"/>
      <c r="L2" s="229"/>
      <c r="M2" s="229"/>
      <c r="N2" s="229"/>
      <c r="O2" s="229"/>
      <c r="P2" s="229"/>
      <c r="Q2" s="6"/>
      <c r="R2" s="7"/>
      <c r="S2" s="7"/>
      <c r="T2" s="6"/>
      <c r="U2" s="6"/>
      <c r="V2" s="6"/>
      <c r="W2" s="6"/>
      <c r="X2" s="6"/>
      <c r="Y2" s="6"/>
      <c r="Z2" s="6"/>
      <c r="AA2" s="7"/>
      <c r="AB2" s="7"/>
      <c r="AC2" s="7"/>
      <c r="AD2" s="2"/>
      <c r="AF2" s="2"/>
      <c r="AG2" s="3"/>
      <c r="AH2" s="3"/>
      <c r="AI2" s="3" t="s">
        <v>13</v>
      </c>
      <c r="AJ2" s="3"/>
      <c r="AL2" s="8">
        <f>AL4/AL5</f>
        <v>1.15625</v>
      </c>
      <c r="AM2" s="9">
        <f>AM4/AM5</f>
        <v>0.56</v>
      </c>
    </row>
    <row r="3" spans="1:39" ht="36.75" customHeight="1">
      <c r="A3" s="1"/>
      <c r="B3" s="230" t="s">
        <v>11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2"/>
      <c r="AD3" s="2"/>
      <c r="AF3" s="2"/>
      <c r="AG3" s="3"/>
      <c r="AH3" s="3"/>
      <c r="AI3" s="3" t="s">
        <v>14</v>
      </c>
      <c r="AJ3" s="3"/>
      <c r="AL3" s="8">
        <f>AL8/AL5</f>
        <v>1.15625</v>
      </c>
      <c r="AM3" s="9">
        <f>AM8/AM5</f>
        <v>0.7</v>
      </c>
    </row>
    <row r="4" spans="1:39" ht="10.5" customHeight="1">
      <c r="A4" s="1"/>
      <c r="B4" s="10"/>
      <c r="C4" s="11"/>
      <c r="D4" s="10"/>
      <c r="E4" s="10"/>
      <c r="F4" s="10"/>
      <c r="G4" s="11"/>
      <c r="H4" s="10"/>
      <c r="I4" s="12"/>
      <c r="J4" s="12"/>
      <c r="K4" s="12"/>
      <c r="L4" s="12"/>
      <c r="M4" s="12"/>
      <c r="N4" s="13"/>
      <c r="O4" s="12"/>
      <c r="P4" s="14"/>
      <c r="Q4" s="11"/>
      <c r="R4" s="15"/>
      <c r="S4" s="15"/>
      <c r="T4" s="16"/>
      <c r="U4" s="17"/>
      <c r="V4" s="17"/>
      <c r="W4" s="17"/>
      <c r="X4" s="11"/>
      <c r="Y4" s="10"/>
      <c r="Z4" s="10"/>
      <c r="AA4" s="10"/>
      <c r="AB4" s="10"/>
      <c r="AD4" s="2"/>
      <c r="AF4" s="2"/>
      <c r="AG4" s="3"/>
      <c r="AH4" s="3"/>
      <c r="AI4" s="3"/>
      <c r="AJ4" s="3"/>
      <c r="AL4" s="2">
        <f>AL7</f>
        <v>37</v>
      </c>
      <c r="AM4" s="4">
        <v>28</v>
      </c>
    </row>
    <row r="5" spans="1:142" s="10" customFormat="1" ht="30" customHeight="1">
      <c r="A5" s="18"/>
      <c r="B5" s="214" t="s">
        <v>15</v>
      </c>
      <c r="C5" s="214" t="s">
        <v>16</v>
      </c>
      <c r="D5" s="214" t="s">
        <v>17</v>
      </c>
      <c r="E5" s="214" t="s">
        <v>18</v>
      </c>
      <c r="F5" s="214" t="s">
        <v>19</v>
      </c>
      <c r="G5" s="214" t="s">
        <v>791</v>
      </c>
      <c r="H5" s="214" t="s">
        <v>20</v>
      </c>
      <c r="I5" s="220" t="s">
        <v>21</v>
      </c>
      <c r="J5" s="220" t="s">
        <v>22</v>
      </c>
      <c r="K5" s="220" t="s">
        <v>23</v>
      </c>
      <c r="L5" s="19"/>
      <c r="M5" s="222" t="s">
        <v>24</v>
      </c>
      <c r="N5" s="223"/>
      <c r="O5" s="223"/>
      <c r="P5" s="223"/>
      <c r="Q5" s="223"/>
      <c r="R5" s="223"/>
      <c r="S5" s="224"/>
      <c r="T5" s="216" t="s">
        <v>25</v>
      </c>
      <c r="U5" s="216" t="s">
        <v>26</v>
      </c>
      <c r="V5" s="216" t="s">
        <v>27</v>
      </c>
      <c r="W5" s="216" t="s">
        <v>28</v>
      </c>
      <c r="X5" s="216" t="s">
        <v>29</v>
      </c>
      <c r="Y5" s="218" t="s">
        <v>30</v>
      </c>
      <c r="Z5" s="219"/>
      <c r="AA5" s="214" t="s">
        <v>31</v>
      </c>
      <c r="AB5" s="214" t="s">
        <v>32</v>
      </c>
      <c r="AC5" s="214" t="s">
        <v>33</v>
      </c>
      <c r="AD5" s="214" t="s">
        <v>34</v>
      </c>
      <c r="AE5" s="214" t="s">
        <v>35</v>
      </c>
      <c r="AF5" s="214" t="s">
        <v>36</v>
      </c>
      <c r="AG5" s="214" t="s">
        <v>37</v>
      </c>
      <c r="AH5" s="214" t="s">
        <v>38</v>
      </c>
      <c r="AI5" s="214" t="s">
        <v>39</v>
      </c>
      <c r="AJ5" s="214" t="s">
        <v>40</v>
      </c>
      <c r="AK5" s="214" t="s">
        <v>41</v>
      </c>
      <c r="AL5" s="2">
        <v>32</v>
      </c>
      <c r="AM5" s="2">
        <v>50</v>
      </c>
      <c r="AN5" s="214" t="s">
        <v>41</v>
      </c>
      <c r="AO5" s="2"/>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row>
    <row r="6" spans="1:142" s="10" customFormat="1" ht="54" customHeight="1">
      <c r="A6" s="18"/>
      <c r="B6" s="215"/>
      <c r="C6" s="215"/>
      <c r="D6" s="215"/>
      <c r="E6" s="215"/>
      <c r="F6" s="215"/>
      <c r="G6" s="215"/>
      <c r="H6" s="215"/>
      <c r="I6" s="221"/>
      <c r="J6" s="221"/>
      <c r="K6" s="221"/>
      <c r="L6" s="19"/>
      <c r="M6" s="19" t="s">
        <v>42</v>
      </c>
      <c r="N6" s="19" t="s">
        <v>43</v>
      </c>
      <c r="O6" s="21" t="s">
        <v>44</v>
      </c>
      <c r="P6" s="22" t="s">
        <v>45</v>
      </c>
      <c r="Q6" s="22" t="s">
        <v>46</v>
      </c>
      <c r="R6" s="22" t="s">
        <v>47</v>
      </c>
      <c r="S6" s="22" t="s">
        <v>48</v>
      </c>
      <c r="T6" s="217"/>
      <c r="U6" s="217"/>
      <c r="V6" s="217"/>
      <c r="W6" s="217"/>
      <c r="X6" s="217"/>
      <c r="Y6" s="22" t="s">
        <v>49</v>
      </c>
      <c r="Z6" s="22" t="s">
        <v>50</v>
      </c>
      <c r="AA6" s="215"/>
      <c r="AB6" s="215"/>
      <c r="AC6" s="215"/>
      <c r="AD6" s="215"/>
      <c r="AE6" s="215"/>
      <c r="AF6" s="215"/>
      <c r="AG6" s="215"/>
      <c r="AH6" s="215"/>
      <c r="AI6" s="215"/>
      <c r="AJ6" s="215"/>
      <c r="AK6" s="215"/>
      <c r="AL6" s="10" t="s">
        <v>51</v>
      </c>
      <c r="AM6" s="10" t="s">
        <v>52</v>
      </c>
      <c r="AN6" s="215"/>
      <c r="AO6" s="2"/>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row>
    <row r="7" spans="1:40" s="36" customFormat="1" ht="27" customHeight="1">
      <c r="A7" s="23"/>
      <c r="B7" s="24"/>
      <c r="C7" s="25" t="str">
        <f>"合计（"&amp;FIXED(D7,0)&amp;"个)"</f>
        <v>合计（120个)</v>
      </c>
      <c r="D7" s="56">
        <f>D8+D111</f>
        <v>120</v>
      </c>
      <c r="E7" s="26"/>
      <c r="F7" s="24"/>
      <c r="G7" s="27"/>
      <c r="H7" s="24"/>
      <c r="I7" s="28">
        <f aca="true" t="shared" si="0" ref="I7:O7">I8+I111</f>
        <v>16353073.76</v>
      </c>
      <c r="J7" s="28">
        <f t="shared" si="0"/>
        <v>13198580.546666667</v>
      </c>
      <c r="K7" s="28">
        <f t="shared" si="0"/>
        <v>3030284</v>
      </c>
      <c r="L7" s="28">
        <f t="shared" si="0"/>
        <v>3690</v>
      </c>
      <c r="M7" s="28">
        <f t="shared" si="0"/>
        <v>1895605</v>
      </c>
      <c r="N7" s="29">
        <f t="shared" si="0"/>
        <v>2011000</v>
      </c>
      <c r="O7" s="28">
        <f t="shared" si="0"/>
        <v>1495554.9999999998</v>
      </c>
      <c r="P7" s="30"/>
      <c r="Q7" s="30"/>
      <c r="R7" s="31">
        <f aca="true" t="shared" si="1" ref="R7:W7">R8+R111</f>
        <v>45</v>
      </c>
      <c r="S7" s="31">
        <f t="shared" si="1"/>
        <v>42</v>
      </c>
      <c r="T7" s="32">
        <f t="shared" si="1"/>
        <v>1277850</v>
      </c>
      <c r="U7" s="32" t="e">
        <f t="shared" si="1"/>
        <v>#REF!</v>
      </c>
      <c r="V7" s="32" t="e">
        <f t="shared" si="1"/>
        <v>#REF!</v>
      </c>
      <c r="W7" s="32" t="e">
        <f t="shared" si="1"/>
        <v>#REF!</v>
      </c>
      <c r="X7" s="30" t="e">
        <f>V7/M7</f>
        <v>#REF!</v>
      </c>
      <c r="Y7" s="24"/>
      <c r="Z7" s="24"/>
      <c r="AA7" s="26"/>
      <c r="AB7" s="26"/>
      <c r="AC7" s="26"/>
      <c r="AD7" s="33"/>
      <c r="AE7" s="34">
        <f aca="true" t="shared" si="2" ref="AE7:AJ7">AE8+AE111</f>
        <v>57</v>
      </c>
      <c r="AF7" s="24">
        <f t="shared" si="2"/>
        <v>120</v>
      </c>
      <c r="AG7" s="35">
        <f t="shared" si="2"/>
        <v>39</v>
      </c>
      <c r="AH7" s="35">
        <f t="shared" si="2"/>
        <v>11</v>
      </c>
      <c r="AI7" s="35">
        <f t="shared" si="2"/>
        <v>0</v>
      </c>
      <c r="AJ7" s="35">
        <f t="shared" si="2"/>
        <v>13</v>
      </c>
      <c r="AK7" s="35"/>
      <c r="AL7" s="24">
        <f>AL8</f>
        <v>37</v>
      </c>
      <c r="AM7" s="24">
        <f>AM8</f>
        <v>35</v>
      </c>
      <c r="AN7" s="35"/>
    </row>
    <row r="8" spans="1:40" s="36" customFormat="1" ht="30" customHeight="1">
      <c r="A8" s="23"/>
      <c r="B8" s="24"/>
      <c r="C8" s="37" t="str">
        <f>"在建小计("&amp;FIXED(D8,0)&amp;"个)"</f>
        <v>在建小计(96个)</v>
      </c>
      <c r="D8" s="56">
        <f>D9+D49+D73+D92+D104</f>
        <v>96</v>
      </c>
      <c r="E8" s="26"/>
      <c r="F8" s="24"/>
      <c r="G8" s="27"/>
      <c r="H8" s="24"/>
      <c r="I8" s="28">
        <f>SUM(I104,I92,I73,I49,I9)</f>
        <v>13510873.76</v>
      </c>
      <c r="J8" s="28">
        <f>SUM(J104,J92,J73,J49,J9)</f>
        <v>10706380.546666667</v>
      </c>
      <c r="K8" s="28">
        <f>SUM(K104,K92,K73,K49,K9)</f>
        <v>3022514</v>
      </c>
      <c r="L8" s="28"/>
      <c r="M8" s="28">
        <f>SUM(M104,M92,M73,M49,M9)</f>
        <v>1845805</v>
      </c>
      <c r="N8" s="29">
        <f>SUM(N104,N92,N73,N49,N9)</f>
        <v>1991500</v>
      </c>
      <c r="O8" s="28">
        <f>SUM(O104,O92,O73,O49,O9)</f>
        <v>1477421.6666666665</v>
      </c>
      <c r="P8" s="30"/>
      <c r="Q8" s="30"/>
      <c r="R8" s="31">
        <f aca="true" t="shared" si="3" ref="R8:W8">SUM(R9,R49,R73,R92,R104)</f>
        <v>42</v>
      </c>
      <c r="S8" s="31">
        <f t="shared" si="3"/>
        <v>42</v>
      </c>
      <c r="T8" s="32">
        <f t="shared" si="3"/>
        <v>1261365</v>
      </c>
      <c r="U8" s="32" t="e">
        <f t="shared" si="3"/>
        <v>#REF!</v>
      </c>
      <c r="V8" s="32" t="e">
        <f t="shared" si="3"/>
        <v>#REF!</v>
      </c>
      <c r="W8" s="32" t="e">
        <f t="shared" si="3"/>
        <v>#REF!</v>
      </c>
      <c r="X8" s="30" t="e">
        <f>V8/M8</f>
        <v>#REF!</v>
      </c>
      <c r="Y8" s="24"/>
      <c r="Z8" s="24"/>
      <c r="AA8" s="26"/>
      <c r="AB8" s="26"/>
      <c r="AC8" s="26"/>
      <c r="AD8" s="33"/>
      <c r="AE8" s="34">
        <f>COUNTIF(AE10:AE110,"*政府投资*")</f>
        <v>52</v>
      </c>
      <c r="AF8" s="24">
        <f>SUM(AF9,AF49,AF73,AF92,AF104)</f>
        <v>96</v>
      </c>
      <c r="AG8" s="35">
        <f>SUM(AG9,AG49,AG73,AG92,AG104)</f>
        <v>24.9</v>
      </c>
      <c r="AH8" s="35">
        <f>SUM(AH9,AH49,AH73,AH92,AH104)</f>
        <v>11</v>
      </c>
      <c r="AI8" s="35">
        <f>SUM(AI9,AI49,AI73,AI92,AI104)</f>
        <v>46</v>
      </c>
      <c r="AJ8" s="35">
        <f>SUM(AJ9,AJ49,AJ73,AJ92,AJ104)</f>
        <v>12</v>
      </c>
      <c r="AK8" s="35"/>
      <c r="AL8" s="38">
        <f>SUM(AL9,AL49,AL73,AL92,AL104)</f>
        <v>37</v>
      </c>
      <c r="AM8" s="38">
        <f>SUM(AM9,AM49,AM73,AM92,AM104)</f>
        <v>35</v>
      </c>
      <c r="AN8" s="35"/>
    </row>
    <row r="9" spans="1:41" s="54" customFormat="1" ht="35.25" customHeight="1">
      <c r="A9" s="39"/>
      <c r="B9" s="40" t="s">
        <v>53</v>
      </c>
      <c r="C9" s="41" t="str">
        <f>"城建环保("&amp;FIXED(D9,0)&amp;"个)"</f>
        <v>城建环保(39个)</v>
      </c>
      <c r="D9" s="56">
        <f>AF9</f>
        <v>39</v>
      </c>
      <c r="E9" s="43"/>
      <c r="F9" s="40"/>
      <c r="G9" s="41"/>
      <c r="H9" s="40"/>
      <c r="I9" s="44">
        <f aca="true" t="shared" si="4" ref="I9:O9">SUM(I10:I48)</f>
        <v>7249171</v>
      </c>
      <c r="J9" s="44">
        <f t="shared" si="4"/>
        <v>5616989.833333333</v>
      </c>
      <c r="K9" s="44">
        <f t="shared" si="4"/>
        <v>1422306</v>
      </c>
      <c r="L9" s="44">
        <f t="shared" si="4"/>
        <v>0</v>
      </c>
      <c r="M9" s="44">
        <f t="shared" si="4"/>
        <v>880835</v>
      </c>
      <c r="N9" s="45">
        <f t="shared" si="4"/>
        <v>1002100</v>
      </c>
      <c r="O9" s="44">
        <f t="shared" si="4"/>
        <v>632368.3333333333</v>
      </c>
      <c r="P9" s="46"/>
      <c r="Q9" s="46"/>
      <c r="R9" s="47">
        <f>COUNTIF(R10:R48,"*月*")</f>
        <v>16</v>
      </c>
      <c r="S9" s="47">
        <f>COUNTIF(S10:S48,"*月*")</f>
        <v>20</v>
      </c>
      <c r="T9" s="48">
        <f>SUM(T10:T48)</f>
        <v>639375</v>
      </c>
      <c r="U9" s="48" t="e">
        <f>SUM(U10:U48)</f>
        <v>#REF!</v>
      </c>
      <c r="V9" s="48" t="e">
        <f>SUM(V10:V48)</f>
        <v>#REF!</v>
      </c>
      <c r="W9" s="48" t="e">
        <f>SUM(W10:W48)</f>
        <v>#REF!</v>
      </c>
      <c r="X9" s="49" t="e">
        <f>V9/M9</f>
        <v>#REF!</v>
      </c>
      <c r="Y9" s="40"/>
      <c r="Z9" s="40"/>
      <c r="AA9" s="50"/>
      <c r="AB9" s="50"/>
      <c r="AC9" s="43"/>
      <c r="AD9" s="51"/>
      <c r="AE9" s="43"/>
      <c r="AF9" s="40">
        <f>SUM(AF10:AF48)</f>
        <v>39</v>
      </c>
      <c r="AG9" s="40">
        <f>SUM(AG10:AG48)</f>
        <v>12.899999999999999</v>
      </c>
      <c r="AH9" s="40">
        <f>SUM(AH10:AH48)</f>
        <v>7</v>
      </c>
      <c r="AI9" s="40">
        <f>SUM(AI10:AI48)</f>
        <v>16</v>
      </c>
      <c r="AJ9" s="40">
        <f>SUM(AJ10:AJ48)</f>
        <v>7</v>
      </c>
      <c r="AK9" s="50"/>
      <c r="AL9" s="52">
        <f>SUM(AL10:AL48)</f>
        <v>16</v>
      </c>
      <c r="AM9" s="52">
        <f>SUM(AM10:AM48)</f>
        <v>15</v>
      </c>
      <c r="AN9" s="50"/>
      <c r="AO9" s="53"/>
    </row>
    <row r="10" spans="1:41" s="6" customFormat="1" ht="94.5" customHeight="1" outlineLevel="1">
      <c r="A10" s="55"/>
      <c r="B10" s="56">
        <f>SUBTOTAL(3,F$10:F10)</f>
        <v>1</v>
      </c>
      <c r="C10" s="57" t="s">
        <v>54</v>
      </c>
      <c r="D10" s="56" t="s">
        <v>55</v>
      </c>
      <c r="E10" s="56" t="s">
        <v>56</v>
      </c>
      <c r="F10" s="56" t="s">
        <v>57</v>
      </c>
      <c r="G10" s="57" t="s">
        <v>58</v>
      </c>
      <c r="H10" s="56" t="s">
        <v>59</v>
      </c>
      <c r="I10" s="58">
        <v>200000</v>
      </c>
      <c r="J10" s="58">
        <f>I10/3</f>
        <v>66666.66666666667</v>
      </c>
      <c r="K10" s="58">
        <v>130000</v>
      </c>
      <c r="L10" s="58"/>
      <c r="M10" s="58">
        <v>50000</v>
      </c>
      <c r="N10" s="59">
        <v>100000</v>
      </c>
      <c r="O10" s="58">
        <f>M10/3</f>
        <v>16666.666666666668</v>
      </c>
      <c r="P10" s="57" t="s">
        <v>60</v>
      </c>
      <c r="Q10" s="57" t="s">
        <v>61</v>
      </c>
      <c r="R10" s="56"/>
      <c r="S10" s="56"/>
      <c r="T10" s="60">
        <v>75250</v>
      </c>
      <c r="U10" s="60">
        <v>7500</v>
      </c>
      <c r="V10" s="60">
        <f aca="true" t="shared" si="5" ref="V10:V27">U10+T10</f>
        <v>82750</v>
      </c>
      <c r="W10" s="58">
        <f>V10/3</f>
        <v>27583.333333333332</v>
      </c>
      <c r="X10" s="61" t="e">
        <f>#REF!</f>
        <v>#REF!</v>
      </c>
      <c r="Y10" s="56" t="s">
        <v>62</v>
      </c>
      <c r="Z10" s="62">
        <v>15960559166</v>
      </c>
      <c r="AA10" s="56" t="s">
        <v>63</v>
      </c>
      <c r="AB10" s="56" t="s">
        <v>64</v>
      </c>
      <c r="AC10" s="56" t="s">
        <v>65</v>
      </c>
      <c r="AD10" s="56" t="s">
        <v>66</v>
      </c>
      <c r="AE10" s="63" t="s">
        <v>67</v>
      </c>
      <c r="AF10" s="56">
        <v>1</v>
      </c>
      <c r="AG10" s="64"/>
      <c r="AH10" s="64"/>
      <c r="AI10" s="56">
        <v>1</v>
      </c>
      <c r="AJ10" s="56"/>
      <c r="AK10" s="56"/>
      <c r="AL10" s="2"/>
      <c r="AM10" s="2"/>
      <c r="AN10" s="56"/>
      <c r="AO10" s="4"/>
    </row>
    <row r="11" spans="1:41" s="6" customFormat="1" ht="54" customHeight="1" outlineLevel="1">
      <c r="A11" s="55"/>
      <c r="B11" s="56">
        <f>SUBTOTAL(3,F$10:F11)</f>
        <v>2</v>
      </c>
      <c r="C11" s="57" t="s">
        <v>68</v>
      </c>
      <c r="D11" s="56" t="s">
        <v>55</v>
      </c>
      <c r="E11" s="56" t="s">
        <v>56</v>
      </c>
      <c r="F11" s="56" t="s">
        <v>69</v>
      </c>
      <c r="G11" s="57" t="s">
        <v>70</v>
      </c>
      <c r="H11" s="56" t="s">
        <v>71</v>
      </c>
      <c r="I11" s="58">
        <v>33353</v>
      </c>
      <c r="J11" s="58">
        <f>I11</f>
        <v>33353</v>
      </c>
      <c r="K11" s="58">
        <v>0</v>
      </c>
      <c r="L11" s="58"/>
      <c r="M11" s="58">
        <v>15000</v>
      </c>
      <c r="N11" s="59"/>
      <c r="O11" s="58">
        <f>M11</f>
        <v>15000</v>
      </c>
      <c r="P11" s="57" t="s">
        <v>72</v>
      </c>
      <c r="Q11" s="57"/>
      <c r="R11" s="56" t="s">
        <v>73</v>
      </c>
      <c r="S11" s="56"/>
      <c r="T11" s="60"/>
      <c r="U11" s="60"/>
      <c r="V11" s="60"/>
      <c r="W11" s="58">
        <f>V11</f>
        <v>0</v>
      </c>
      <c r="X11" s="61"/>
      <c r="Y11" s="56"/>
      <c r="Z11" s="62"/>
      <c r="AA11" s="56" t="s">
        <v>63</v>
      </c>
      <c r="AB11" s="56" t="s">
        <v>64</v>
      </c>
      <c r="AC11" s="56" t="s">
        <v>74</v>
      </c>
      <c r="AD11" s="56" t="s">
        <v>66</v>
      </c>
      <c r="AE11" s="63" t="s">
        <v>75</v>
      </c>
      <c r="AF11" s="56">
        <v>1</v>
      </c>
      <c r="AG11" s="64"/>
      <c r="AH11" s="64"/>
      <c r="AI11" s="56"/>
      <c r="AJ11" s="56">
        <v>1</v>
      </c>
      <c r="AK11" s="56"/>
      <c r="AL11" s="2">
        <v>1</v>
      </c>
      <c r="AM11" s="2"/>
      <c r="AN11" s="56"/>
      <c r="AO11" s="4"/>
    </row>
    <row r="12" spans="1:41" s="6" customFormat="1" ht="125.25" customHeight="1" outlineLevel="1">
      <c r="A12" s="55"/>
      <c r="B12" s="56">
        <f>SUBTOTAL(3,F$10:F12)</f>
        <v>3</v>
      </c>
      <c r="C12" s="57" t="s">
        <v>76</v>
      </c>
      <c r="D12" s="56" t="s">
        <v>77</v>
      </c>
      <c r="E12" s="56" t="s">
        <v>56</v>
      </c>
      <c r="F12" s="56" t="s">
        <v>69</v>
      </c>
      <c r="G12" s="65" t="s">
        <v>78</v>
      </c>
      <c r="H12" s="56" t="s">
        <v>79</v>
      </c>
      <c r="I12" s="58">
        <v>500000</v>
      </c>
      <c r="J12" s="58">
        <f>I12</f>
        <v>500000</v>
      </c>
      <c r="K12" s="58">
        <v>1000</v>
      </c>
      <c r="L12" s="58"/>
      <c r="M12" s="58">
        <v>20000</v>
      </c>
      <c r="N12" s="59"/>
      <c r="O12" s="58">
        <f>M12</f>
        <v>20000</v>
      </c>
      <c r="P12" s="57" t="s">
        <v>80</v>
      </c>
      <c r="Q12" s="57"/>
      <c r="R12" s="56" t="s">
        <v>81</v>
      </c>
      <c r="S12" s="56"/>
      <c r="T12" s="60"/>
      <c r="U12" s="60"/>
      <c r="V12" s="60"/>
      <c r="W12" s="58">
        <f>V12</f>
        <v>0</v>
      </c>
      <c r="Y12" s="56" t="s">
        <v>82</v>
      </c>
      <c r="Z12" s="62">
        <v>1856608006</v>
      </c>
      <c r="AA12" s="56" t="s">
        <v>83</v>
      </c>
      <c r="AB12" s="56" t="s">
        <v>64</v>
      </c>
      <c r="AC12" s="56" t="s">
        <v>74</v>
      </c>
      <c r="AD12" s="56" t="s">
        <v>84</v>
      </c>
      <c r="AE12" s="63" t="s">
        <v>75</v>
      </c>
      <c r="AF12" s="56">
        <v>1</v>
      </c>
      <c r="AG12" s="64"/>
      <c r="AH12" s="64"/>
      <c r="AI12" s="56"/>
      <c r="AJ12" s="56">
        <v>1</v>
      </c>
      <c r="AK12" s="56"/>
      <c r="AL12" s="2"/>
      <c r="AM12" s="2"/>
      <c r="AN12" s="56"/>
      <c r="AO12" s="4"/>
    </row>
    <row r="13" spans="1:41" s="77" customFormat="1" ht="132" customHeight="1" outlineLevel="1">
      <c r="A13" s="66"/>
      <c r="B13" s="56">
        <f>SUBTOTAL(3,F$10:F13)</f>
        <v>4</v>
      </c>
      <c r="C13" s="57" t="s">
        <v>85</v>
      </c>
      <c r="D13" s="62" t="s">
        <v>86</v>
      </c>
      <c r="E13" s="56" t="s">
        <v>56</v>
      </c>
      <c r="F13" s="56" t="s">
        <v>87</v>
      </c>
      <c r="G13" s="57" t="s">
        <v>88</v>
      </c>
      <c r="H13" s="67" t="s">
        <v>89</v>
      </c>
      <c r="I13" s="68">
        <v>3000000</v>
      </c>
      <c r="J13" s="68">
        <f>I13</f>
        <v>3000000</v>
      </c>
      <c r="K13" s="69">
        <v>310000</v>
      </c>
      <c r="L13" s="69"/>
      <c r="M13" s="68">
        <v>250000</v>
      </c>
      <c r="N13" s="70">
        <v>500000</v>
      </c>
      <c r="O13" s="68">
        <f>M13</f>
        <v>250000</v>
      </c>
      <c r="P13" s="71" t="s">
        <v>90</v>
      </c>
      <c r="Q13" s="57" t="s">
        <v>91</v>
      </c>
      <c r="R13" s="56"/>
      <c r="S13" s="56"/>
      <c r="T13" s="60">
        <v>338800</v>
      </c>
      <c r="U13" s="60">
        <v>25000</v>
      </c>
      <c r="V13" s="60">
        <f t="shared" si="5"/>
        <v>363800</v>
      </c>
      <c r="W13" s="68">
        <f>V13</f>
        <v>363800</v>
      </c>
      <c r="X13" s="57" t="e">
        <f>#REF!</f>
        <v>#REF!</v>
      </c>
      <c r="Y13" s="56" t="s">
        <v>92</v>
      </c>
      <c r="Z13" s="72" t="s">
        <v>93</v>
      </c>
      <c r="AA13" s="56" t="s">
        <v>94</v>
      </c>
      <c r="AB13" s="56" t="s">
        <v>64</v>
      </c>
      <c r="AC13" s="56" t="s">
        <v>95</v>
      </c>
      <c r="AD13" s="73" t="s">
        <v>96</v>
      </c>
      <c r="AE13" s="56" t="s">
        <v>75</v>
      </c>
      <c r="AF13" s="56">
        <v>1</v>
      </c>
      <c r="AG13" s="74">
        <v>1</v>
      </c>
      <c r="AH13" s="74">
        <v>1</v>
      </c>
      <c r="AI13" s="74">
        <v>1</v>
      </c>
      <c r="AJ13" s="74"/>
      <c r="AK13" s="56"/>
      <c r="AL13" s="75"/>
      <c r="AM13" s="75"/>
      <c r="AN13" s="56"/>
      <c r="AO13" s="76"/>
    </row>
    <row r="14" spans="1:41" s="76" customFormat="1" ht="178.5" customHeight="1" outlineLevel="1">
      <c r="A14" s="55"/>
      <c r="B14" s="56">
        <f>SUBTOTAL(3,F$10:F14)</f>
        <v>5</v>
      </c>
      <c r="C14" s="57" t="s">
        <v>97</v>
      </c>
      <c r="D14" s="55" t="s">
        <v>86</v>
      </c>
      <c r="E14" s="56" t="s">
        <v>56</v>
      </c>
      <c r="F14" s="62" t="s">
        <v>57</v>
      </c>
      <c r="G14" s="61" t="s">
        <v>98</v>
      </c>
      <c r="H14" s="55" t="s">
        <v>99</v>
      </c>
      <c r="I14" s="58">
        <v>333100</v>
      </c>
      <c r="J14" s="78">
        <f>I14/3</f>
        <v>111033.33333333333</v>
      </c>
      <c r="K14" s="69">
        <v>154900</v>
      </c>
      <c r="L14" s="69"/>
      <c r="M14" s="79">
        <v>51400</v>
      </c>
      <c r="N14" s="59">
        <v>30000</v>
      </c>
      <c r="O14" s="78">
        <f>M14/3</f>
        <v>17133.333333333332</v>
      </c>
      <c r="P14" s="80" t="s">
        <v>100</v>
      </c>
      <c r="Q14" s="64" t="s">
        <v>101</v>
      </c>
      <c r="R14" s="81"/>
      <c r="S14" s="55" t="s">
        <v>102</v>
      </c>
      <c r="T14" s="60">
        <v>16140</v>
      </c>
      <c r="U14" s="60">
        <v>3880</v>
      </c>
      <c r="V14" s="60">
        <f t="shared" si="5"/>
        <v>20020</v>
      </c>
      <c r="W14" s="78">
        <f>V14/3</f>
        <v>6673.333333333333</v>
      </c>
      <c r="X14" s="57" t="e">
        <f>#REF!</f>
        <v>#REF!</v>
      </c>
      <c r="Y14" s="56" t="s">
        <v>103</v>
      </c>
      <c r="Z14" s="56" t="s">
        <v>104</v>
      </c>
      <c r="AA14" s="56" t="s">
        <v>105</v>
      </c>
      <c r="AB14" s="62" t="s">
        <v>64</v>
      </c>
      <c r="AC14" s="56" t="s">
        <v>65</v>
      </c>
      <c r="AD14" s="56" t="s">
        <v>106</v>
      </c>
      <c r="AE14" s="63" t="s">
        <v>107</v>
      </c>
      <c r="AF14" s="56">
        <v>1</v>
      </c>
      <c r="AG14" s="74">
        <v>1</v>
      </c>
      <c r="AH14" s="74">
        <v>1</v>
      </c>
      <c r="AI14" s="74">
        <v>1</v>
      </c>
      <c r="AJ14" s="74"/>
      <c r="AK14" s="56" t="s">
        <v>108</v>
      </c>
      <c r="AL14" s="2"/>
      <c r="AM14" s="2">
        <v>1</v>
      </c>
      <c r="AN14" s="56" t="s">
        <v>108</v>
      </c>
      <c r="AO14" s="4"/>
    </row>
    <row r="15" spans="1:41" s="88" customFormat="1" ht="93" customHeight="1" outlineLevel="1">
      <c r="A15" s="82"/>
      <c r="B15" s="56">
        <f>SUBTOTAL(3,F$10:F15)</f>
        <v>6</v>
      </c>
      <c r="C15" s="57" t="s">
        <v>109</v>
      </c>
      <c r="D15" s="55" t="s">
        <v>86</v>
      </c>
      <c r="E15" s="56" t="s">
        <v>56</v>
      </c>
      <c r="F15" s="56" t="s">
        <v>110</v>
      </c>
      <c r="G15" s="83" t="s">
        <v>111</v>
      </c>
      <c r="H15" s="62" t="s">
        <v>99</v>
      </c>
      <c r="I15" s="84">
        <v>80500</v>
      </c>
      <c r="J15" s="69">
        <f aca="true" t="shared" si="6" ref="J15:J21">I15/2</f>
        <v>40250</v>
      </c>
      <c r="K15" s="69">
        <v>55000</v>
      </c>
      <c r="L15" s="69"/>
      <c r="M15" s="69">
        <v>20000</v>
      </c>
      <c r="N15" s="85">
        <v>20000</v>
      </c>
      <c r="O15" s="69">
        <f aca="true" t="shared" si="7" ref="O15:O21">M15/2</f>
        <v>10000</v>
      </c>
      <c r="P15" s="61" t="s">
        <v>112</v>
      </c>
      <c r="Q15" s="57" t="s">
        <v>113</v>
      </c>
      <c r="R15" s="55"/>
      <c r="S15" s="81">
        <v>44348</v>
      </c>
      <c r="T15" s="60">
        <v>22620</v>
      </c>
      <c r="U15" s="60" t="e">
        <f>#REF!</f>
        <v>#REF!</v>
      </c>
      <c r="V15" s="60" t="e">
        <f t="shared" si="5"/>
        <v>#REF!</v>
      </c>
      <c r="W15" s="69" t="e">
        <f>V15/2</f>
        <v>#REF!</v>
      </c>
      <c r="X15" s="57" t="e">
        <f>#REF!</f>
        <v>#REF!</v>
      </c>
      <c r="Y15" s="56" t="s">
        <v>114</v>
      </c>
      <c r="Z15" s="86" t="s">
        <v>115</v>
      </c>
      <c r="AA15" s="56" t="s">
        <v>116</v>
      </c>
      <c r="AB15" s="56" t="s">
        <v>64</v>
      </c>
      <c r="AC15" s="56" t="s">
        <v>117</v>
      </c>
      <c r="AD15" s="56" t="s">
        <v>106</v>
      </c>
      <c r="AE15" s="56" t="s">
        <v>107</v>
      </c>
      <c r="AF15" s="56">
        <v>1</v>
      </c>
      <c r="AG15" s="87">
        <v>0.5</v>
      </c>
      <c r="AH15" s="87">
        <v>0.5</v>
      </c>
      <c r="AI15" s="87">
        <v>1</v>
      </c>
      <c r="AJ15" s="87"/>
      <c r="AK15" s="56"/>
      <c r="AL15" s="2"/>
      <c r="AM15" s="2"/>
      <c r="AN15" s="56"/>
      <c r="AO15" s="4"/>
    </row>
    <row r="16" spans="1:81" s="64" customFormat="1" ht="82.5" customHeight="1" outlineLevel="1">
      <c r="A16" s="55"/>
      <c r="B16" s="56">
        <f>SUBTOTAL(3,F$10:F16)</f>
        <v>7</v>
      </c>
      <c r="C16" s="57" t="s">
        <v>118</v>
      </c>
      <c r="D16" s="55" t="s">
        <v>86</v>
      </c>
      <c r="E16" s="56" t="s">
        <v>56</v>
      </c>
      <c r="F16" s="56" t="s">
        <v>119</v>
      </c>
      <c r="G16" s="61" t="s">
        <v>120</v>
      </c>
      <c r="H16" s="56" t="s">
        <v>121</v>
      </c>
      <c r="I16" s="58">
        <v>163700</v>
      </c>
      <c r="J16" s="58">
        <f>I16</f>
        <v>163700</v>
      </c>
      <c r="K16" s="60">
        <v>123700</v>
      </c>
      <c r="L16" s="58"/>
      <c r="M16" s="58">
        <v>40000</v>
      </c>
      <c r="N16" s="59">
        <v>80000</v>
      </c>
      <c r="O16" s="58">
        <f>M16</f>
        <v>40000</v>
      </c>
      <c r="P16" s="61" t="s">
        <v>122</v>
      </c>
      <c r="Q16" s="57" t="s">
        <v>123</v>
      </c>
      <c r="R16" s="55"/>
      <c r="S16" s="81" t="s">
        <v>124</v>
      </c>
      <c r="T16" s="60">
        <v>67150</v>
      </c>
      <c r="U16" s="60">
        <v>16500</v>
      </c>
      <c r="V16" s="60">
        <f t="shared" si="5"/>
        <v>83650</v>
      </c>
      <c r="W16" s="58">
        <f>V16</f>
        <v>83650</v>
      </c>
      <c r="X16" s="57" t="e">
        <f>#REF!</f>
        <v>#REF!</v>
      </c>
      <c r="Y16" s="89" t="s">
        <v>125</v>
      </c>
      <c r="Z16" s="89" t="s">
        <v>126</v>
      </c>
      <c r="AA16" s="56" t="s">
        <v>127</v>
      </c>
      <c r="AB16" s="56" t="s">
        <v>64</v>
      </c>
      <c r="AC16" s="56" t="s">
        <v>128</v>
      </c>
      <c r="AD16" s="62" t="s">
        <v>129</v>
      </c>
      <c r="AE16" s="63" t="s">
        <v>107</v>
      </c>
      <c r="AF16" s="56">
        <v>1</v>
      </c>
      <c r="AG16" s="64">
        <v>1</v>
      </c>
      <c r="AH16" s="64">
        <v>1</v>
      </c>
      <c r="AI16" s="64">
        <v>1</v>
      </c>
      <c r="AK16" s="61" t="s">
        <v>130</v>
      </c>
      <c r="AL16" s="2"/>
      <c r="AM16" s="2">
        <v>1</v>
      </c>
      <c r="AN16" s="61" t="s">
        <v>130</v>
      </c>
      <c r="AO16" s="4"/>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row>
    <row r="17" spans="1:81" s="64" customFormat="1" ht="63" customHeight="1" outlineLevel="1">
      <c r="A17" s="55"/>
      <c r="B17" s="56">
        <f>SUBTOTAL(3,F$10:F17)</f>
        <v>8</v>
      </c>
      <c r="C17" s="57" t="s">
        <v>131</v>
      </c>
      <c r="D17" s="55" t="s">
        <v>86</v>
      </c>
      <c r="E17" s="56" t="s">
        <v>56</v>
      </c>
      <c r="F17" s="56" t="s">
        <v>132</v>
      </c>
      <c r="G17" s="61" t="s">
        <v>133</v>
      </c>
      <c r="H17" s="55" t="s">
        <v>121</v>
      </c>
      <c r="I17" s="58">
        <v>67300</v>
      </c>
      <c r="J17" s="58">
        <f t="shared" si="6"/>
        <v>33650</v>
      </c>
      <c r="K17" s="58">
        <v>57300</v>
      </c>
      <c r="L17" s="58"/>
      <c r="M17" s="58">
        <v>10000</v>
      </c>
      <c r="N17" s="59">
        <v>40000</v>
      </c>
      <c r="O17" s="58">
        <f t="shared" si="7"/>
        <v>5000</v>
      </c>
      <c r="P17" s="61" t="s">
        <v>134</v>
      </c>
      <c r="Q17" s="61" t="s">
        <v>135</v>
      </c>
      <c r="R17" s="55"/>
      <c r="S17" s="81" t="s">
        <v>73</v>
      </c>
      <c r="T17" s="60">
        <v>27290</v>
      </c>
      <c r="U17" s="60" t="e">
        <f>#REF!</f>
        <v>#REF!</v>
      </c>
      <c r="V17" s="60" t="e">
        <f t="shared" si="5"/>
        <v>#REF!</v>
      </c>
      <c r="W17" s="58" t="e">
        <f>V17/2</f>
        <v>#REF!</v>
      </c>
      <c r="X17" s="57" t="e">
        <f>#REF!</f>
        <v>#REF!</v>
      </c>
      <c r="Y17" s="89" t="s">
        <v>136</v>
      </c>
      <c r="Z17" s="89" t="s">
        <v>137</v>
      </c>
      <c r="AA17" s="56" t="s">
        <v>138</v>
      </c>
      <c r="AB17" s="56" t="s">
        <v>64</v>
      </c>
      <c r="AC17" s="56" t="s">
        <v>117</v>
      </c>
      <c r="AD17" s="62" t="s">
        <v>129</v>
      </c>
      <c r="AE17" s="63" t="s">
        <v>107</v>
      </c>
      <c r="AF17" s="56">
        <v>1</v>
      </c>
      <c r="AG17" s="64">
        <v>1</v>
      </c>
      <c r="AH17" s="64">
        <v>1</v>
      </c>
      <c r="AI17" s="64">
        <v>1</v>
      </c>
      <c r="AK17" s="56"/>
      <c r="AL17" s="2"/>
      <c r="AM17" s="2">
        <v>1</v>
      </c>
      <c r="AN17" s="56"/>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2:140" s="90" customFormat="1" ht="52.5" customHeight="1" outlineLevel="1">
      <c r="B18" s="56">
        <f>SUBTOTAL(3,F$10:F18)</f>
        <v>9</v>
      </c>
      <c r="C18" s="91" t="s">
        <v>139</v>
      </c>
      <c r="D18" s="55" t="s">
        <v>55</v>
      </c>
      <c r="E18" s="92" t="s">
        <v>56</v>
      </c>
      <c r="F18" s="86" t="s">
        <v>119</v>
      </c>
      <c r="G18" s="91" t="s">
        <v>140</v>
      </c>
      <c r="H18" s="86" t="s">
        <v>121</v>
      </c>
      <c r="I18" s="93">
        <v>15000</v>
      </c>
      <c r="J18" s="58">
        <f>I18</f>
        <v>15000</v>
      </c>
      <c r="K18" s="58">
        <v>5000</v>
      </c>
      <c r="L18" s="58"/>
      <c r="M18" s="58">
        <v>10000</v>
      </c>
      <c r="N18" s="59">
        <v>14900</v>
      </c>
      <c r="O18" s="58">
        <f>M18</f>
        <v>10000</v>
      </c>
      <c r="P18" s="91" t="s">
        <v>141</v>
      </c>
      <c r="Q18" s="94" t="s">
        <v>142</v>
      </c>
      <c r="R18" s="92" t="s">
        <v>124</v>
      </c>
      <c r="S18" s="92" t="s">
        <v>81</v>
      </c>
      <c r="T18" s="60">
        <v>3960</v>
      </c>
      <c r="U18" s="60">
        <v>550</v>
      </c>
      <c r="V18" s="60">
        <f t="shared" si="5"/>
        <v>4510</v>
      </c>
      <c r="W18" s="58">
        <f>V18</f>
        <v>4510</v>
      </c>
      <c r="X18" s="57" t="e">
        <f>#REF!</f>
        <v>#REF!</v>
      </c>
      <c r="Y18" s="86" t="s">
        <v>143</v>
      </c>
      <c r="Z18" s="86">
        <v>13395956583</v>
      </c>
      <c r="AA18" s="92" t="s">
        <v>144</v>
      </c>
      <c r="AB18" s="92" t="s">
        <v>64</v>
      </c>
      <c r="AC18" s="92" t="s">
        <v>128</v>
      </c>
      <c r="AD18" s="92" t="s">
        <v>145</v>
      </c>
      <c r="AE18" s="90" t="s">
        <v>146</v>
      </c>
      <c r="AF18" s="56">
        <v>1</v>
      </c>
      <c r="AG18" s="90">
        <v>1</v>
      </c>
      <c r="AH18" s="90">
        <v>1</v>
      </c>
      <c r="AK18" s="56"/>
      <c r="AL18" s="95">
        <v>1</v>
      </c>
      <c r="AM18" s="95"/>
      <c r="AN18" s="56"/>
      <c r="AO18" s="96"/>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row>
    <row r="19" spans="1:81" s="4" customFormat="1" ht="220.5" customHeight="1" outlineLevel="1">
      <c r="A19" s="55"/>
      <c r="B19" s="56">
        <f>SUBTOTAL(3,F$10:F19)</f>
        <v>10</v>
      </c>
      <c r="C19" s="57" t="s">
        <v>147</v>
      </c>
      <c r="D19" s="55" t="s">
        <v>148</v>
      </c>
      <c r="E19" s="56" t="s">
        <v>56</v>
      </c>
      <c r="F19" s="56" t="s">
        <v>149</v>
      </c>
      <c r="G19" s="61" t="s">
        <v>150</v>
      </c>
      <c r="H19" s="55" t="s">
        <v>151</v>
      </c>
      <c r="I19" s="58">
        <v>1159540</v>
      </c>
      <c r="J19" s="58">
        <f>I19/3</f>
        <v>386513.3333333333</v>
      </c>
      <c r="K19" s="97">
        <v>155000</v>
      </c>
      <c r="L19" s="97"/>
      <c r="M19" s="58">
        <v>130000</v>
      </c>
      <c r="N19" s="94">
        <v>8000</v>
      </c>
      <c r="O19" s="58">
        <f>M19/3</f>
        <v>43333.333333333336</v>
      </c>
      <c r="P19" s="61" t="s">
        <v>152</v>
      </c>
      <c r="Q19" s="55" t="s">
        <v>153</v>
      </c>
      <c r="R19" s="81"/>
      <c r="S19" s="72" t="s">
        <v>154</v>
      </c>
      <c r="T19" s="60">
        <v>2720</v>
      </c>
      <c r="U19" s="60">
        <v>10</v>
      </c>
      <c r="V19" s="60">
        <f t="shared" si="5"/>
        <v>2730</v>
      </c>
      <c r="W19" s="58">
        <f>V19/3</f>
        <v>910</v>
      </c>
      <c r="X19" s="57" t="e">
        <f>#REF!</f>
        <v>#REF!</v>
      </c>
      <c r="Y19" s="86" t="s">
        <v>155</v>
      </c>
      <c r="Z19" s="98" t="s">
        <v>156</v>
      </c>
      <c r="AA19" s="56" t="s">
        <v>157</v>
      </c>
      <c r="AB19" s="56" t="s">
        <v>64</v>
      </c>
      <c r="AC19" s="56" t="s">
        <v>158</v>
      </c>
      <c r="AD19" s="56" t="s">
        <v>106</v>
      </c>
      <c r="AE19" s="56" t="s">
        <v>75</v>
      </c>
      <c r="AF19" s="56">
        <v>1</v>
      </c>
      <c r="AG19" s="64"/>
      <c r="AH19" s="64"/>
      <c r="AI19" s="64"/>
      <c r="AJ19" s="64"/>
      <c r="AK19" s="61" t="s">
        <v>159</v>
      </c>
      <c r="AL19" s="2"/>
      <c r="AM19" s="2"/>
      <c r="AN19" s="61" t="s">
        <v>159</v>
      </c>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row>
    <row r="20" spans="1:81" s="4" customFormat="1" ht="118.5" customHeight="1" outlineLevel="1">
      <c r="A20" s="55"/>
      <c r="B20" s="56">
        <f>SUBTOTAL(3,F$10:F20)</f>
        <v>11</v>
      </c>
      <c r="C20" s="61" t="s">
        <v>160</v>
      </c>
      <c r="D20" s="55" t="s">
        <v>148</v>
      </c>
      <c r="E20" s="56" t="s">
        <v>56</v>
      </c>
      <c r="F20" s="56" t="s">
        <v>161</v>
      </c>
      <c r="G20" s="61" t="s">
        <v>162</v>
      </c>
      <c r="H20" s="55" t="s">
        <v>59</v>
      </c>
      <c r="I20" s="58">
        <v>144313</v>
      </c>
      <c r="J20" s="58">
        <f t="shared" si="6"/>
        <v>72156.5</v>
      </c>
      <c r="K20" s="97">
        <v>29000</v>
      </c>
      <c r="L20" s="97"/>
      <c r="M20" s="58">
        <v>20000</v>
      </c>
      <c r="N20" s="94">
        <v>5000</v>
      </c>
      <c r="O20" s="58">
        <f t="shared" si="7"/>
        <v>10000</v>
      </c>
      <c r="P20" s="61" t="s">
        <v>163</v>
      </c>
      <c r="Q20" s="55" t="s">
        <v>153</v>
      </c>
      <c r="R20" s="81"/>
      <c r="S20" s="72" t="s">
        <v>164</v>
      </c>
      <c r="T20" s="60">
        <v>520</v>
      </c>
      <c r="U20" s="60" t="e">
        <f>#REF!</f>
        <v>#REF!</v>
      </c>
      <c r="V20" s="60" t="e">
        <f t="shared" si="5"/>
        <v>#REF!</v>
      </c>
      <c r="W20" s="58" t="e">
        <f>V20</f>
        <v>#REF!</v>
      </c>
      <c r="X20" s="57" t="e">
        <f>#REF!</f>
        <v>#REF!</v>
      </c>
      <c r="Y20" s="86" t="s">
        <v>155</v>
      </c>
      <c r="Z20" s="98" t="s">
        <v>156</v>
      </c>
      <c r="AA20" s="56" t="s">
        <v>157</v>
      </c>
      <c r="AB20" s="56" t="s">
        <v>64</v>
      </c>
      <c r="AC20" s="56" t="s">
        <v>117</v>
      </c>
      <c r="AD20" s="56" t="s">
        <v>106</v>
      </c>
      <c r="AE20" s="56" t="s">
        <v>75</v>
      </c>
      <c r="AF20" s="56">
        <v>1</v>
      </c>
      <c r="AG20" s="64"/>
      <c r="AH20" s="64"/>
      <c r="AI20" s="64"/>
      <c r="AJ20" s="64"/>
      <c r="AK20" s="61" t="s">
        <v>165</v>
      </c>
      <c r="AL20" s="2"/>
      <c r="AM20" s="2"/>
      <c r="AN20" s="61" t="s">
        <v>165</v>
      </c>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row>
    <row r="21" spans="1:81" s="76" customFormat="1" ht="80.25" customHeight="1" outlineLevel="1">
      <c r="A21" s="55"/>
      <c r="B21" s="56">
        <f>SUBTOTAL(3,F$10:F21)</f>
        <v>12</v>
      </c>
      <c r="C21" s="57" t="s">
        <v>166</v>
      </c>
      <c r="D21" s="55" t="s">
        <v>55</v>
      </c>
      <c r="E21" s="56" t="s">
        <v>56</v>
      </c>
      <c r="F21" s="62" t="s">
        <v>167</v>
      </c>
      <c r="G21" s="99" t="s">
        <v>168</v>
      </c>
      <c r="H21" s="56" t="s">
        <v>169</v>
      </c>
      <c r="I21" s="58">
        <v>37100</v>
      </c>
      <c r="J21" s="58">
        <f t="shared" si="6"/>
        <v>18550</v>
      </c>
      <c r="K21" s="58">
        <v>36100</v>
      </c>
      <c r="L21" s="58"/>
      <c r="M21" s="58">
        <v>1000</v>
      </c>
      <c r="N21" s="59">
        <v>3500</v>
      </c>
      <c r="O21" s="58">
        <f t="shared" si="7"/>
        <v>500</v>
      </c>
      <c r="P21" s="61" t="s">
        <v>170</v>
      </c>
      <c r="Q21" s="57" t="s">
        <v>171</v>
      </c>
      <c r="R21" s="55"/>
      <c r="S21" s="81" t="s">
        <v>172</v>
      </c>
      <c r="T21" s="60">
        <v>1650</v>
      </c>
      <c r="U21" s="60">
        <v>690</v>
      </c>
      <c r="V21" s="60">
        <f t="shared" si="5"/>
        <v>2340</v>
      </c>
      <c r="W21" s="58">
        <f>V21/2</f>
        <v>1170</v>
      </c>
      <c r="X21" s="57" t="e">
        <f>#REF!</f>
        <v>#REF!</v>
      </c>
      <c r="Y21" s="100" t="s">
        <v>173</v>
      </c>
      <c r="Z21" s="100" t="s">
        <v>174</v>
      </c>
      <c r="AA21" s="56" t="s">
        <v>138</v>
      </c>
      <c r="AB21" s="62" t="s">
        <v>64</v>
      </c>
      <c r="AC21" s="56" t="s">
        <v>175</v>
      </c>
      <c r="AD21" s="56" t="s">
        <v>106</v>
      </c>
      <c r="AE21" s="63" t="s">
        <v>75</v>
      </c>
      <c r="AF21" s="56">
        <v>1</v>
      </c>
      <c r="AG21" s="74">
        <v>1</v>
      </c>
      <c r="AH21" s="74"/>
      <c r="AI21" s="56">
        <v>1</v>
      </c>
      <c r="AJ21" s="56"/>
      <c r="AK21" s="56"/>
      <c r="AL21" s="2"/>
      <c r="AM21" s="2">
        <v>1</v>
      </c>
      <c r="AN21" s="56"/>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row>
    <row r="22" spans="1:81" s="88" customFormat="1" ht="85.5" customHeight="1" outlineLevel="1">
      <c r="A22" s="82"/>
      <c r="B22" s="56">
        <f>SUBTOTAL(3,F$10:F22)</f>
        <v>13</v>
      </c>
      <c r="C22" s="57" t="s">
        <v>176</v>
      </c>
      <c r="D22" s="55" t="s">
        <v>55</v>
      </c>
      <c r="E22" s="56" t="s">
        <v>56</v>
      </c>
      <c r="F22" s="56" t="s">
        <v>177</v>
      </c>
      <c r="G22" s="101" t="s">
        <v>178</v>
      </c>
      <c r="H22" s="62" t="s">
        <v>99</v>
      </c>
      <c r="I22" s="84">
        <v>46500</v>
      </c>
      <c r="J22" s="69">
        <f>I22/3</f>
        <v>15500</v>
      </c>
      <c r="K22" s="69">
        <v>35000</v>
      </c>
      <c r="L22" s="69"/>
      <c r="M22" s="58">
        <v>10000</v>
      </c>
      <c r="N22" s="85">
        <v>20000</v>
      </c>
      <c r="O22" s="69">
        <f>M22/3</f>
        <v>3333.3333333333335</v>
      </c>
      <c r="P22" s="80" t="s">
        <v>179</v>
      </c>
      <c r="Q22" s="64" t="s">
        <v>180</v>
      </c>
      <c r="R22" s="55"/>
      <c r="S22" s="81">
        <v>44348</v>
      </c>
      <c r="T22" s="60">
        <v>16630</v>
      </c>
      <c r="U22" s="60">
        <v>1500</v>
      </c>
      <c r="V22" s="60">
        <f t="shared" si="5"/>
        <v>18130</v>
      </c>
      <c r="W22" s="69">
        <f>V22/3</f>
        <v>6043.333333333333</v>
      </c>
      <c r="X22" s="57" t="e">
        <f>#REF!</f>
        <v>#REF!</v>
      </c>
      <c r="Y22" s="56" t="s">
        <v>114</v>
      </c>
      <c r="Z22" s="86" t="s">
        <v>115</v>
      </c>
      <c r="AA22" s="56" t="s">
        <v>116</v>
      </c>
      <c r="AB22" s="56" t="s">
        <v>64</v>
      </c>
      <c r="AC22" s="56" t="s">
        <v>65</v>
      </c>
      <c r="AD22" s="56" t="s">
        <v>106</v>
      </c>
      <c r="AE22" s="56" t="s">
        <v>181</v>
      </c>
      <c r="AF22" s="56">
        <v>1</v>
      </c>
      <c r="AG22" s="87">
        <v>1</v>
      </c>
      <c r="AH22" s="87"/>
      <c r="AI22" s="87">
        <v>1</v>
      </c>
      <c r="AJ22" s="87"/>
      <c r="AK22" s="61" t="s">
        <v>182</v>
      </c>
      <c r="AL22" s="2"/>
      <c r="AM22" s="2"/>
      <c r="AN22" s="61" t="s">
        <v>182</v>
      </c>
      <c r="AO22" s="4"/>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row>
    <row r="23" spans="1:81" s="4" customFormat="1" ht="132" customHeight="1" outlineLevel="1">
      <c r="A23" s="55"/>
      <c r="B23" s="56">
        <f>SUBTOTAL(3,F$10:F23)</f>
        <v>14</v>
      </c>
      <c r="C23" s="57" t="s">
        <v>183</v>
      </c>
      <c r="D23" s="55" t="s">
        <v>55</v>
      </c>
      <c r="E23" s="56" t="s">
        <v>56</v>
      </c>
      <c r="F23" s="56" t="s">
        <v>184</v>
      </c>
      <c r="G23" s="57" t="s">
        <v>185</v>
      </c>
      <c r="H23" s="56" t="s">
        <v>59</v>
      </c>
      <c r="I23" s="58">
        <v>396346</v>
      </c>
      <c r="J23" s="58">
        <f>I23/2</f>
        <v>198173</v>
      </c>
      <c r="K23" s="97">
        <v>54790</v>
      </c>
      <c r="L23" s="97"/>
      <c r="M23" s="58">
        <v>80000</v>
      </c>
      <c r="N23" s="94">
        <v>80000</v>
      </c>
      <c r="O23" s="58">
        <f>M23/2</f>
        <v>40000</v>
      </c>
      <c r="P23" s="61" t="s">
        <v>186</v>
      </c>
      <c r="Q23" s="61" t="s">
        <v>187</v>
      </c>
      <c r="R23" s="102"/>
      <c r="S23" s="102"/>
      <c r="T23" s="60">
        <v>19650</v>
      </c>
      <c r="U23" s="60">
        <v>33750</v>
      </c>
      <c r="V23" s="60">
        <f t="shared" si="5"/>
        <v>53400</v>
      </c>
      <c r="W23" s="58">
        <f>V23/2</f>
        <v>26700</v>
      </c>
      <c r="X23" s="57" t="e">
        <f>#REF!</f>
        <v>#REF!</v>
      </c>
      <c r="Y23" s="86" t="s">
        <v>188</v>
      </c>
      <c r="Z23" s="98" t="s">
        <v>189</v>
      </c>
      <c r="AA23" s="56" t="s">
        <v>138</v>
      </c>
      <c r="AB23" s="56" t="s">
        <v>64</v>
      </c>
      <c r="AC23" s="56" t="s">
        <v>190</v>
      </c>
      <c r="AD23" s="56" t="s">
        <v>106</v>
      </c>
      <c r="AE23" s="63" t="s">
        <v>75</v>
      </c>
      <c r="AF23" s="56">
        <v>1</v>
      </c>
      <c r="AG23" s="64">
        <v>0.5</v>
      </c>
      <c r="AH23" s="64">
        <v>0.5</v>
      </c>
      <c r="AI23" s="64">
        <v>1</v>
      </c>
      <c r="AJ23" s="64"/>
      <c r="AK23" s="61" t="s">
        <v>191</v>
      </c>
      <c r="AL23" s="2"/>
      <c r="AM23" s="2"/>
      <c r="AN23" s="61" t="s">
        <v>191</v>
      </c>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row>
    <row r="24" spans="1:81" s="2" customFormat="1" ht="87.75" customHeight="1" outlineLevel="1">
      <c r="A24" s="55"/>
      <c r="B24" s="56">
        <f>SUBTOTAL(3,F$10:F24)</f>
        <v>15</v>
      </c>
      <c r="C24" s="57" t="s">
        <v>192</v>
      </c>
      <c r="D24" s="55" t="s">
        <v>86</v>
      </c>
      <c r="E24" s="56" t="s">
        <v>56</v>
      </c>
      <c r="F24" s="56" t="s">
        <v>110</v>
      </c>
      <c r="G24" s="57" t="s">
        <v>193</v>
      </c>
      <c r="H24" s="55" t="s">
        <v>194</v>
      </c>
      <c r="I24" s="84">
        <v>131000</v>
      </c>
      <c r="J24" s="69">
        <f>I24/2</f>
        <v>65500</v>
      </c>
      <c r="K24" s="69">
        <v>74000</v>
      </c>
      <c r="L24" s="69"/>
      <c r="M24" s="58">
        <v>19100</v>
      </c>
      <c r="N24" s="85">
        <v>10000</v>
      </c>
      <c r="O24" s="69">
        <f>M24/2</f>
        <v>9550</v>
      </c>
      <c r="P24" s="103" t="s">
        <v>195</v>
      </c>
      <c r="Q24" s="104" t="s">
        <v>196</v>
      </c>
      <c r="R24" s="72"/>
      <c r="S24" s="72" t="s">
        <v>197</v>
      </c>
      <c r="T24" s="60">
        <v>3820</v>
      </c>
      <c r="U24" s="60">
        <v>60</v>
      </c>
      <c r="V24" s="60">
        <f t="shared" si="5"/>
        <v>3880</v>
      </c>
      <c r="W24" s="69">
        <f>V24</f>
        <v>3880</v>
      </c>
      <c r="X24" s="57" t="e">
        <f>#REF!</f>
        <v>#REF!</v>
      </c>
      <c r="Y24" s="86" t="s">
        <v>198</v>
      </c>
      <c r="Z24" s="98" t="s">
        <v>199</v>
      </c>
      <c r="AA24" s="56" t="s">
        <v>105</v>
      </c>
      <c r="AB24" s="56" t="s">
        <v>64</v>
      </c>
      <c r="AC24" s="56" t="s">
        <v>117</v>
      </c>
      <c r="AD24" s="56" t="s">
        <v>106</v>
      </c>
      <c r="AE24" s="56" t="s">
        <v>107</v>
      </c>
      <c r="AF24" s="56">
        <v>1</v>
      </c>
      <c r="AG24" s="64">
        <v>1</v>
      </c>
      <c r="AH24" s="64">
        <v>1</v>
      </c>
      <c r="AI24" s="64"/>
      <c r="AJ24" s="64"/>
      <c r="AK24" s="103" t="s">
        <v>200</v>
      </c>
      <c r="AN24" s="103" t="s">
        <v>200</v>
      </c>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row>
    <row r="25" spans="1:81" s="110" customFormat="1" ht="87.75" customHeight="1" outlineLevel="1">
      <c r="A25" s="55"/>
      <c r="B25" s="56">
        <f>SUBTOTAL(3,F$10:F25)</f>
        <v>16</v>
      </c>
      <c r="C25" s="105" t="s">
        <v>201</v>
      </c>
      <c r="D25" s="55" t="s">
        <v>55</v>
      </c>
      <c r="E25" s="56" t="s">
        <v>56</v>
      </c>
      <c r="F25" s="56" t="s">
        <v>119</v>
      </c>
      <c r="G25" s="106" t="s">
        <v>202</v>
      </c>
      <c r="H25" s="62" t="s">
        <v>169</v>
      </c>
      <c r="I25" s="107">
        <v>27000</v>
      </c>
      <c r="J25" s="58">
        <f aca="true" t="shared" si="8" ref="J25:J44">I25</f>
        <v>27000</v>
      </c>
      <c r="K25" s="58">
        <v>23200</v>
      </c>
      <c r="L25" s="58"/>
      <c r="M25" s="58">
        <v>3800</v>
      </c>
      <c r="N25" s="59">
        <v>3500</v>
      </c>
      <c r="O25" s="58">
        <f aca="true" t="shared" si="9" ref="O25:O44">M25</f>
        <v>3800</v>
      </c>
      <c r="P25" s="61" t="s">
        <v>203</v>
      </c>
      <c r="Q25" s="57" t="s">
        <v>204</v>
      </c>
      <c r="R25" s="55"/>
      <c r="S25" s="81" t="s">
        <v>124</v>
      </c>
      <c r="T25" s="60">
        <v>2200</v>
      </c>
      <c r="U25" s="60" t="e">
        <f>#REF!</f>
        <v>#REF!</v>
      </c>
      <c r="V25" s="60" t="e">
        <f t="shared" si="5"/>
        <v>#REF!</v>
      </c>
      <c r="W25" s="58" t="e">
        <f>V25</f>
        <v>#REF!</v>
      </c>
      <c r="X25" s="57" t="e">
        <f>#REF!</f>
        <v>#REF!</v>
      </c>
      <c r="Y25" s="56" t="s">
        <v>205</v>
      </c>
      <c r="Z25" s="56" t="s">
        <v>206</v>
      </c>
      <c r="AA25" s="56" t="s">
        <v>116</v>
      </c>
      <c r="AB25" s="56" t="s">
        <v>64</v>
      </c>
      <c r="AC25" s="56" t="s">
        <v>128</v>
      </c>
      <c r="AD25" s="56" t="s">
        <v>106</v>
      </c>
      <c r="AE25" s="63" t="s">
        <v>75</v>
      </c>
      <c r="AF25" s="63">
        <v>1</v>
      </c>
      <c r="AG25" s="108">
        <v>1</v>
      </c>
      <c r="AH25" s="108"/>
      <c r="AI25" s="108">
        <v>1</v>
      </c>
      <c r="AJ25" s="108"/>
      <c r="AK25" s="56"/>
      <c r="AL25" s="109"/>
      <c r="AM25" s="2">
        <v>1</v>
      </c>
      <c r="AN25" s="56"/>
      <c r="AO25" s="4"/>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row>
    <row r="26" spans="1:81" s="4" customFormat="1" ht="55.5" customHeight="1" outlineLevel="1">
      <c r="A26" s="55"/>
      <c r="B26" s="56">
        <f>SUBTOTAL(3,F$10:F26)</f>
        <v>17</v>
      </c>
      <c r="C26" s="57" t="s">
        <v>207</v>
      </c>
      <c r="D26" s="55" t="s">
        <v>208</v>
      </c>
      <c r="E26" s="56" t="s">
        <v>56</v>
      </c>
      <c r="F26" s="62" t="s">
        <v>69</v>
      </c>
      <c r="G26" s="111" t="s">
        <v>209</v>
      </c>
      <c r="H26" s="62" t="s">
        <v>169</v>
      </c>
      <c r="I26" s="84">
        <v>5906</v>
      </c>
      <c r="J26" s="60">
        <f t="shared" si="8"/>
        <v>5906</v>
      </c>
      <c r="K26" s="84">
        <v>4906</v>
      </c>
      <c r="L26" s="84"/>
      <c r="M26" s="58">
        <v>1000</v>
      </c>
      <c r="N26" s="112">
        <v>1200</v>
      </c>
      <c r="O26" s="60">
        <f t="shared" si="9"/>
        <v>1000</v>
      </c>
      <c r="P26" s="57" t="s">
        <v>210</v>
      </c>
      <c r="Q26" s="57" t="s">
        <v>211</v>
      </c>
      <c r="R26" s="92"/>
      <c r="S26" s="81" t="s">
        <v>124</v>
      </c>
      <c r="T26" s="60">
        <v>755</v>
      </c>
      <c r="U26" s="60">
        <v>110</v>
      </c>
      <c r="V26" s="60">
        <f t="shared" si="5"/>
        <v>865</v>
      </c>
      <c r="W26" s="60">
        <f>V26</f>
        <v>865</v>
      </c>
      <c r="X26" s="57" t="e">
        <f>#REF!</f>
        <v>#REF!</v>
      </c>
      <c r="Y26" s="56" t="s">
        <v>212</v>
      </c>
      <c r="Z26" s="56">
        <v>15260781860</v>
      </c>
      <c r="AA26" s="56" t="s">
        <v>213</v>
      </c>
      <c r="AB26" s="56" t="s">
        <v>64</v>
      </c>
      <c r="AC26" s="56" t="s">
        <v>74</v>
      </c>
      <c r="AD26" s="56" t="s">
        <v>214</v>
      </c>
      <c r="AE26" s="63" t="s">
        <v>75</v>
      </c>
      <c r="AF26" s="56">
        <v>1</v>
      </c>
      <c r="AG26" s="64">
        <v>0.2</v>
      </c>
      <c r="AH26" s="64"/>
      <c r="AI26" s="56">
        <v>1</v>
      </c>
      <c r="AJ26" s="56"/>
      <c r="AK26" s="56"/>
      <c r="AL26" s="2"/>
      <c r="AM26" s="2">
        <v>1</v>
      </c>
      <c r="AN26" s="5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row>
    <row r="27" spans="2:81" s="90" customFormat="1" ht="57.75" customHeight="1" outlineLevel="1">
      <c r="B27" s="56">
        <f>SUBTOTAL(3,F$10:F27)</f>
        <v>18</v>
      </c>
      <c r="C27" s="90" t="s">
        <v>215</v>
      </c>
      <c r="D27" s="55" t="s">
        <v>208</v>
      </c>
      <c r="E27" s="56" t="s">
        <v>56</v>
      </c>
      <c r="F27" s="92" t="s">
        <v>216</v>
      </c>
      <c r="G27" s="90" t="s">
        <v>217</v>
      </c>
      <c r="H27" s="92" t="s">
        <v>121</v>
      </c>
      <c r="I27" s="58">
        <v>40000</v>
      </c>
      <c r="J27" s="58">
        <f>I27/4</f>
        <v>10000</v>
      </c>
      <c r="K27" s="58">
        <v>30000</v>
      </c>
      <c r="L27" s="58"/>
      <c r="M27" s="58">
        <v>10000</v>
      </c>
      <c r="N27" s="59">
        <v>20000</v>
      </c>
      <c r="O27" s="58">
        <f>M27/4</f>
        <v>2500</v>
      </c>
      <c r="P27" s="57" t="s">
        <v>218</v>
      </c>
      <c r="Q27" s="57" t="s">
        <v>219</v>
      </c>
      <c r="R27" s="92"/>
      <c r="S27" s="81" t="s">
        <v>220</v>
      </c>
      <c r="T27" s="60">
        <v>12240</v>
      </c>
      <c r="U27" s="60">
        <v>1860</v>
      </c>
      <c r="V27" s="60">
        <f t="shared" si="5"/>
        <v>14100</v>
      </c>
      <c r="W27" s="58">
        <f>V27/4</f>
        <v>3525</v>
      </c>
      <c r="X27" s="57" t="e">
        <f>#REF!</f>
        <v>#REF!</v>
      </c>
      <c r="Y27" s="92" t="s">
        <v>221</v>
      </c>
      <c r="Z27" s="92">
        <v>18050950808</v>
      </c>
      <c r="AA27" s="92" t="s">
        <v>213</v>
      </c>
      <c r="AB27" s="92" t="s">
        <v>64</v>
      </c>
      <c r="AC27" s="92" t="s">
        <v>222</v>
      </c>
      <c r="AD27" s="92" t="s">
        <v>214</v>
      </c>
      <c r="AE27" s="90" t="s">
        <v>107</v>
      </c>
      <c r="AF27" s="56">
        <v>1</v>
      </c>
      <c r="AG27" s="64">
        <v>0.2</v>
      </c>
      <c r="AH27" s="113"/>
      <c r="AI27" s="90">
        <v>1</v>
      </c>
      <c r="AK27" s="57" t="s">
        <v>223</v>
      </c>
      <c r="AL27" s="92"/>
      <c r="AM27" s="92">
        <v>1</v>
      </c>
      <c r="AN27" s="57" t="s">
        <v>223</v>
      </c>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row>
    <row r="28" spans="1:81" s="96" customFormat="1" ht="87" customHeight="1" outlineLevel="1">
      <c r="A28" s="90"/>
      <c r="B28" s="56">
        <f>SUBTOTAL(3,F$10:F28)</f>
        <v>19</v>
      </c>
      <c r="C28" s="57" t="s">
        <v>224</v>
      </c>
      <c r="D28" s="55" t="s">
        <v>55</v>
      </c>
      <c r="E28" s="56" t="s">
        <v>56</v>
      </c>
      <c r="F28" s="92" t="s">
        <v>87</v>
      </c>
      <c r="G28" s="90" t="s">
        <v>225</v>
      </c>
      <c r="H28" s="92" t="s">
        <v>226</v>
      </c>
      <c r="I28" s="58">
        <v>6000</v>
      </c>
      <c r="J28" s="58">
        <f t="shared" si="8"/>
        <v>6000</v>
      </c>
      <c r="K28" s="58">
        <v>1500</v>
      </c>
      <c r="L28" s="58"/>
      <c r="M28" s="58">
        <v>4500</v>
      </c>
      <c r="N28" s="59"/>
      <c r="O28" s="58">
        <f t="shared" si="9"/>
        <v>4500</v>
      </c>
      <c r="P28" s="61" t="s">
        <v>227</v>
      </c>
      <c r="Q28" s="57"/>
      <c r="R28" s="92" t="s">
        <v>228</v>
      </c>
      <c r="S28" s="81" t="s">
        <v>220</v>
      </c>
      <c r="T28" s="60"/>
      <c r="U28" s="60"/>
      <c r="V28" s="60"/>
      <c r="W28" s="58">
        <f aca="true" t="shared" si="10" ref="W28:W41">V28</f>
        <v>0</v>
      </c>
      <c r="X28" s="57"/>
      <c r="Y28" s="92" t="s">
        <v>229</v>
      </c>
      <c r="Z28" s="92">
        <v>15559033330</v>
      </c>
      <c r="AA28" s="62" t="s">
        <v>230</v>
      </c>
      <c r="AB28" s="56" t="s">
        <v>64</v>
      </c>
      <c r="AC28" s="56" t="s">
        <v>95</v>
      </c>
      <c r="AD28" s="92" t="s">
        <v>231</v>
      </c>
      <c r="AE28" s="63" t="s">
        <v>75</v>
      </c>
      <c r="AF28" s="56">
        <v>1</v>
      </c>
      <c r="AG28" s="64"/>
      <c r="AH28" s="113"/>
      <c r="AI28" s="90"/>
      <c r="AJ28" s="90"/>
      <c r="AK28" s="56"/>
      <c r="AL28" s="95">
        <v>1</v>
      </c>
      <c r="AM28" s="95">
        <v>1</v>
      </c>
      <c r="AN28" s="56"/>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row>
    <row r="29" spans="1:81" s="96" customFormat="1" ht="70.5" customHeight="1" outlineLevel="1">
      <c r="A29" s="90"/>
      <c r="B29" s="56">
        <f>SUBTOTAL(3,F$10:F29)</f>
        <v>20</v>
      </c>
      <c r="C29" s="57" t="s">
        <v>232</v>
      </c>
      <c r="D29" s="55" t="s">
        <v>55</v>
      </c>
      <c r="E29" s="56" t="s">
        <v>56</v>
      </c>
      <c r="F29" s="114" t="s">
        <v>119</v>
      </c>
      <c r="G29" s="90" t="s">
        <v>233</v>
      </c>
      <c r="H29" s="56" t="s">
        <v>234</v>
      </c>
      <c r="I29" s="115">
        <v>31000</v>
      </c>
      <c r="J29" s="58">
        <f t="shared" si="8"/>
        <v>31000</v>
      </c>
      <c r="K29" s="115">
        <v>500</v>
      </c>
      <c r="L29" s="58"/>
      <c r="M29" s="58">
        <v>10000</v>
      </c>
      <c r="N29" s="59"/>
      <c r="O29" s="58">
        <f t="shared" si="9"/>
        <v>10000</v>
      </c>
      <c r="P29" s="61" t="s">
        <v>235</v>
      </c>
      <c r="Q29" s="57"/>
      <c r="R29" s="92" t="s">
        <v>228</v>
      </c>
      <c r="S29" s="56"/>
      <c r="T29" s="60"/>
      <c r="U29" s="60"/>
      <c r="V29" s="60"/>
      <c r="W29" s="58">
        <f t="shared" si="10"/>
        <v>0</v>
      </c>
      <c r="X29" s="57"/>
      <c r="Y29" s="92" t="s">
        <v>229</v>
      </c>
      <c r="Z29" s="92">
        <v>15559033330</v>
      </c>
      <c r="AA29" s="62" t="s">
        <v>230</v>
      </c>
      <c r="AB29" s="56" t="s">
        <v>64</v>
      </c>
      <c r="AC29" s="56" t="s">
        <v>128</v>
      </c>
      <c r="AD29" s="92" t="s">
        <v>231</v>
      </c>
      <c r="AE29" s="63" t="s">
        <v>75</v>
      </c>
      <c r="AF29" s="56">
        <v>1</v>
      </c>
      <c r="AG29" s="64"/>
      <c r="AH29" s="113"/>
      <c r="AI29" s="90"/>
      <c r="AJ29" s="90"/>
      <c r="AK29" s="56"/>
      <c r="AL29" s="95">
        <v>1</v>
      </c>
      <c r="AM29" s="95"/>
      <c r="AN29" s="56"/>
      <c r="AP29" s="6"/>
      <c r="AQ29" s="6"/>
      <c r="AR29" s="6"/>
      <c r="AS29" s="6"/>
      <c r="AT29" s="6"/>
      <c r="AU29" s="6"/>
      <c r="AV29" s="6"/>
      <c r="AW29" s="6"/>
      <c r="AX29" s="6"/>
      <c r="AY29" s="6"/>
      <c r="AZ29" s="6"/>
      <c r="BA29" s="6"/>
      <c r="BB29" s="6"/>
      <c r="BC29" s="6"/>
      <c r="BD29" s="6"/>
      <c r="BE29" s="6"/>
      <c r="BF29" s="5"/>
      <c r="BG29" s="5"/>
      <c r="BH29" s="5"/>
      <c r="BI29" s="5"/>
      <c r="BJ29" s="5"/>
      <c r="BK29" s="5"/>
      <c r="BL29" s="5"/>
      <c r="BM29" s="5"/>
      <c r="BN29" s="5"/>
      <c r="BO29" s="5"/>
      <c r="BP29" s="5"/>
      <c r="BQ29" s="6"/>
      <c r="BR29" s="6"/>
      <c r="BS29" s="6"/>
      <c r="BT29" s="6"/>
      <c r="BU29" s="6"/>
      <c r="BV29" s="6"/>
      <c r="BW29" s="6"/>
      <c r="BX29" s="6"/>
      <c r="BY29" s="6"/>
      <c r="BZ29" s="6"/>
      <c r="CA29" s="6"/>
      <c r="CB29" s="6"/>
      <c r="CC29" s="6"/>
    </row>
    <row r="30" spans="1:81" s="4" customFormat="1" ht="90" customHeight="1" outlineLevel="1">
      <c r="A30" s="55"/>
      <c r="B30" s="56">
        <f>SUBTOTAL(3,F$10:F30)</f>
        <v>21</v>
      </c>
      <c r="C30" s="57" t="s">
        <v>236</v>
      </c>
      <c r="D30" s="55" t="s">
        <v>55</v>
      </c>
      <c r="E30" s="56" t="s">
        <v>56</v>
      </c>
      <c r="F30" s="56" t="s">
        <v>87</v>
      </c>
      <c r="G30" s="57" t="s">
        <v>237</v>
      </c>
      <c r="H30" s="56" t="s">
        <v>194</v>
      </c>
      <c r="I30" s="58">
        <v>9000</v>
      </c>
      <c r="J30" s="58">
        <f t="shared" si="8"/>
        <v>9000</v>
      </c>
      <c r="K30" s="93">
        <v>100</v>
      </c>
      <c r="L30" s="93"/>
      <c r="M30" s="58">
        <v>2000</v>
      </c>
      <c r="N30" s="94">
        <v>1500</v>
      </c>
      <c r="O30" s="58">
        <f t="shared" si="9"/>
        <v>2000</v>
      </c>
      <c r="P30" s="61" t="s">
        <v>238</v>
      </c>
      <c r="Q30" s="61" t="s">
        <v>239</v>
      </c>
      <c r="R30" s="86" t="s">
        <v>240</v>
      </c>
      <c r="S30" s="86"/>
      <c r="T30" s="60">
        <v>700</v>
      </c>
      <c r="U30" s="60">
        <v>20</v>
      </c>
      <c r="V30" s="60">
        <f aca="true" t="shared" si="11" ref="V30:V38">U30+T30</f>
        <v>720</v>
      </c>
      <c r="W30" s="58">
        <f t="shared" si="10"/>
        <v>720</v>
      </c>
      <c r="X30" s="57" t="e">
        <f>#REF!</f>
        <v>#REF!</v>
      </c>
      <c r="Y30" s="86" t="s">
        <v>241</v>
      </c>
      <c r="Z30" s="98" t="s">
        <v>242</v>
      </c>
      <c r="AA30" s="116" t="s">
        <v>243</v>
      </c>
      <c r="AB30" s="56" t="s">
        <v>64</v>
      </c>
      <c r="AC30" s="56" t="s">
        <v>95</v>
      </c>
      <c r="AD30" s="56" t="s">
        <v>244</v>
      </c>
      <c r="AE30" s="63" t="s">
        <v>75</v>
      </c>
      <c r="AF30" s="56">
        <v>1</v>
      </c>
      <c r="AG30" s="64"/>
      <c r="AH30" s="64"/>
      <c r="AI30" s="64"/>
      <c r="AJ30" s="64"/>
      <c r="AK30" s="57" t="s">
        <v>245</v>
      </c>
      <c r="AL30" s="2">
        <v>1</v>
      </c>
      <c r="AM30" s="2"/>
      <c r="AN30" s="57" t="s">
        <v>245</v>
      </c>
      <c r="AP30" s="6"/>
      <c r="AQ30" s="6"/>
      <c r="AR30" s="6"/>
      <c r="AS30" s="6"/>
      <c r="AT30" s="6"/>
      <c r="AU30" s="6"/>
      <c r="AV30" s="6"/>
      <c r="AW30" s="6"/>
      <c r="AX30" s="6"/>
      <c r="AY30" s="6"/>
      <c r="AZ30" s="6"/>
      <c r="BA30" s="6"/>
      <c r="BB30" s="6"/>
      <c r="BC30" s="6"/>
      <c r="BD30" s="6"/>
      <c r="BE30" s="6"/>
      <c r="BF30" s="5"/>
      <c r="BG30" s="5"/>
      <c r="BH30" s="5"/>
      <c r="BI30" s="5"/>
      <c r="BJ30" s="5"/>
      <c r="BK30" s="5"/>
      <c r="BL30" s="5"/>
      <c r="BM30" s="5"/>
      <c r="BN30" s="5"/>
      <c r="BO30" s="5"/>
      <c r="BP30" s="5"/>
      <c r="BQ30" s="6"/>
      <c r="BR30" s="6"/>
      <c r="BS30" s="6"/>
      <c r="BT30" s="6"/>
      <c r="BU30" s="6"/>
      <c r="BV30" s="6"/>
      <c r="BW30" s="6"/>
      <c r="BX30" s="6"/>
      <c r="BY30" s="6"/>
      <c r="BZ30" s="6"/>
      <c r="CA30" s="6"/>
      <c r="CB30" s="6"/>
      <c r="CC30" s="6"/>
    </row>
    <row r="31" spans="1:142" s="4" customFormat="1" ht="57" customHeight="1" outlineLevel="1">
      <c r="A31" s="55"/>
      <c r="B31" s="56">
        <f>SUBTOTAL(3,F$10:F31)</f>
        <v>22</v>
      </c>
      <c r="C31" s="57" t="s">
        <v>246</v>
      </c>
      <c r="D31" s="55" t="s">
        <v>55</v>
      </c>
      <c r="E31" s="56" t="s">
        <v>56</v>
      </c>
      <c r="F31" s="56" t="s">
        <v>69</v>
      </c>
      <c r="G31" s="57" t="s">
        <v>247</v>
      </c>
      <c r="H31" s="56" t="s">
        <v>226</v>
      </c>
      <c r="I31" s="58">
        <v>1800</v>
      </c>
      <c r="J31" s="58">
        <f t="shared" si="8"/>
        <v>1800</v>
      </c>
      <c r="K31" s="58">
        <v>400</v>
      </c>
      <c r="L31" s="58"/>
      <c r="M31" s="58">
        <v>1400</v>
      </c>
      <c r="N31" s="59">
        <v>1500</v>
      </c>
      <c r="O31" s="58">
        <f t="shared" si="9"/>
        <v>1400</v>
      </c>
      <c r="P31" s="57" t="s">
        <v>248</v>
      </c>
      <c r="Q31" s="57" t="s">
        <v>249</v>
      </c>
      <c r="R31" s="92"/>
      <c r="S31" s="56" t="s">
        <v>220</v>
      </c>
      <c r="T31" s="60">
        <v>510</v>
      </c>
      <c r="U31" s="60">
        <v>100</v>
      </c>
      <c r="V31" s="60">
        <f t="shared" si="11"/>
        <v>610</v>
      </c>
      <c r="W31" s="58">
        <f t="shared" si="10"/>
        <v>610</v>
      </c>
      <c r="X31" s="117" t="e">
        <f>#REF!</f>
        <v>#REF!</v>
      </c>
      <c r="Y31" s="56"/>
      <c r="Z31" s="98"/>
      <c r="AA31" s="56" t="s">
        <v>250</v>
      </c>
      <c r="AB31" s="56" t="s">
        <v>64</v>
      </c>
      <c r="AC31" s="56" t="s">
        <v>74</v>
      </c>
      <c r="AD31" s="56" t="s">
        <v>251</v>
      </c>
      <c r="AE31" s="63" t="s">
        <v>75</v>
      </c>
      <c r="AF31" s="56">
        <v>1</v>
      </c>
      <c r="AG31" s="63"/>
      <c r="AH31" s="64"/>
      <c r="AI31" s="64"/>
      <c r="AJ31" s="64"/>
      <c r="AK31" s="56"/>
      <c r="AL31" s="56"/>
      <c r="AM31" s="56">
        <v>1</v>
      </c>
      <c r="AN31" s="56"/>
      <c r="AO31" s="118"/>
      <c r="AP31" s="6"/>
      <c r="AQ31" s="6"/>
      <c r="AR31" s="6"/>
      <c r="AS31" s="6"/>
      <c r="AT31" s="6"/>
      <c r="AU31" s="6"/>
      <c r="AV31" s="6"/>
      <c r="AW31" s="6"/>
      <c r="AX31" s="6"/>
      <c r="AY31" s="6"/>
      <c r="AZ31" s="6"/>
      <c r="BA31" s="6"/>
      <c r="BB31" s="6"/>
      <c r="BC31" s="6"/>
      <c r="BD31" s="6"/>
      <c r="BE31" s="6"/>
      <c r="BF31" s="5"/>
      <c r="BG31" s="5"/>
      <c r="BH31" s="5"/>
      <c r="BI31" s="5"/>
      <c r="BJ31" s="5"/>
      <c r="BK31" s="5"/>
      <c r="BL31" s="5"/>
      <c r="BM31" s="5"/>
      <c r="BN31" s="5"/>
      <c r="BO31" s="5"/>
      <c r="BP31" s="5"/>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5"/>
      <c r="CX31" s="5"/>
      <c r="CY31" s="5"/>
      <c r="CZ31" s="5"/>
      <c r="DA31" s="5"/>
      <c r="DB31" s="5"/>
      <c r="DC31" s="5"/>
      <c r="DD31" s="5"/>
      <c r="DE31" s="5"/>
      <c r="DF31" s="5"/>
      <c r="DG31" s="5"/>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row>
    <row r="32" spans="1:142" s="4" customFormat="1" ht="46.5" customHeight="1" outlineLevel="1">
      <c r="A32" s="55"/>
      <c r="B32" s="56">
        <f>SUBTOTAL(3,F$10:F32)</f>
        <v>23</v>
      </c>
      <c r="C32" s="57" t="s">
        <v>252</v>
      </c>
      <c r="D32" s="55" t="s">
        <v>55</v>
      </c>
      <c r="E32" s="56" t="s">
        <v>56</v>
      </c>
      <c r="F32" s="56" t="s">
        <v>87</v>
      </c>
      <c r="G32" s="57" t="s">
        <v>253</v>
      </c>
      <c r="H32" s="56" t="s">
        <v>121</v>
      </c>
      <c r="I32" s="58">
        <v>15000</v>
      </c>
      <c r="J32" s="58">
        <f t="shared" si="8"/>
        <v>15000</v>
      </c>
      <c r="K32" s="58">
        <v>8000</v>
      </c>
      <c r="L32" s="58"/>
      <c r="M32" s="58">
        <v>7000</v>
      </c>
      <c r="N32" s="59"/>
      <c r="O32" s="58">
        <f t="shared" si="9"/>
        <v>7000</v>
      </c>
      <c r="P32" s="61" t="s">
        <v>254</v>
      </c>
      <c r="Q32" s="57"/>
      <c r="R32" s="92"/>
      <c r="S32" s="56" t="s">
        <v>240</v>
      </c>
      <c r="T32" s="60"/>
      <c r="U32" s="60"/>
      <c r="V32" s="60"/>
      <c r="W32" s="58">
        <f t="shared" si="10"/>
        <v>0</v>
      </c>
      <c r="X32" s="117"/>
      <c r="Y32" s="56"/>
      <c r="Z32" s="98"/>
      <c r="AA32" s="119" t="s">
        <v>255</v>
      </c>
      <c r="AB32" s="56" t="s">
        <v>64</v>
      </c>
      <c r="AC32" s="56" t="s">
        <v>95</v>
      </c>
      <c r="AD32" s="56" t="s">
        <v>256</v>
      </c>
      <c r="AE32" s="63" t="s">
        <v>75</v>
      </c>
      <c r="AF32" s="56">
        <v>1</v>
      </c>
      <c r="AG32" s="63"/>
      <c r="AH32" s="64"/>
      <c r="AI32" s="64"/>
      <c r="AJ32" s="64"/>
      <c r="AK32" s="56"/>
      <c r="AL32" s="2"/>
      <c r="AM32" s="2">
        <v>1</v>
      </c>
      <c r="AN32" s="56" t="s">
        <v>257</v>
      </c>
      <c r="AO32" s="118"/>
      <c r="AP32" s="88"/>
      <c r="AQ32" s="88"/>
      <c r="AR32" s="88"/>
      <c r="AS32" s="88"/>
      <c r="AT32" s="88"/>
      <c r="AU32" s="88"/>
      <c r="AV32" s="88"/>
      <c r="AW32" s="88"/>
      <c r="AX32" s="88"/>
      <c r="AY32" s="88"/>
      <c r="AZ32" s="88"/>
      <c r="BA32" s="88"/>
      <c r="BB32" s="88"/>
      <c r="BC32" s="88"/>
      <c r="BD32" s="5"/>
      <c r="BE32" s="5"/>
      <c r="BF32" s="5"/>
      <c r="BG32" s="5"/>
      <c r="BH32" s="5"/>
      <c r="BI32" s="5"/>
      <c r="BJ32" s="5"/>
      <c r="BK32" s="5"/>
      <c r="BL32" s="5"/>
      <c r="BM32" s="5"/>
      <c r="BN32" s="5"/>
      <c r="BO32" s="88"/>
      <c r="BP32" s="88"/>
      <c r="BQ32" s="88"/>
      <c r="BR32" s="88"/>
      <c r="BS32" s="88"/>
      <c r="BT32" s="88"/>
      <c r="BU32" s="88"/>
      <c r="BV32" s="88"/>
      <c r="BW32" s="88"/>
      <c r="BX32" s="88"/>
      <c r="BY32" s="88"/>
      <c r="BZ32" s="88"/>
      <c r="CA32" s="88"/>
      <c r="CB32" s="88"/>
      <c r="CC32" s="88"/>
      <c r="CD32" s="64"/>
      <c r="CE32" s="64"/>
      <c r="CF32" s="64"/>
      <c r="CG32" s="64"/>
      <c r="CH32" s="64"/>
      <c r="CI32" s="64"/>
      <c r="CJ32" s="64"/>
      <c r="CK32" s="64"/>
      <c r="CL32" s="64"/>
      <c r="CM32" s="64"/>
      <c r="CN32" s="64"/>
      <c r="CO32" s="64"/>
      <c r="CP32" s="64"/>
      <c r="CQ32" s="64"/>
      <c r="CR32" s="64"/>
      <c r="CS32" s="64"/>
      <c r="CT32" s="64"/>
      <c r="CU32" s="5"/>
      <c r="CV32" s="5"/>
      <c r="CW32" s="5"/>
      <c r="CX32" s="5"/>
      <c r="CY32" s="5"/>
      <c r="CZ32" s="5"/>
      <c r="DA32" s="5"/>
      <c r="DB32" s="5"/>
      <c r="DC32" s="5"/>
      <c r="DD32" s="5"/>
      <c r="DE32" s="5"/>
      <c r="DF32" s="64"/>
      <c r="DG32" s="64"/>
      <c r="DH32" s="64"/>
      <c r="DI32" s="64"/>
      <c r="DJ32" s="64"/>
      <c r="DK32" s="64"/>
      <c r="DL32" s="64"/>
      <c r="DM32" s="64"/>
      <c r="DN32" s="64"/>
      <c r="DO32" s="64"/>
      <c r="DP32" s="64"/>
      <c r="DQ32" s="6"/>
      <c r="DR32" s="6"/>
      <c r="DS32" s="6"/>
      <c r="DT32" s="6"/>
      <c r="DU32" s="6"/>
      <c r="DV32" s="6"/>
      <c r="DW32" s="6"/>
      <c r="DX32" s="6"/>
      <c r="DY32" s="6"/>
      <c r="DZ32" s="6"/>
      <c r="EA32" s="6"/>
      <c r="EB32" s="6"/>
      <c r="EC32" s="6"/>
      <c r="ED32" s="6"/>
      <c r="EE32" s="6"/>
      <c r="EF32" s="6"/>
      <c r="EG32" s="6"/>
      <c r="EH32" s="6"/>
      <c r="EI32" s="6"/>
      <c r="EJ32" s="6"/>
      <c r="EK32" s="6"/>
      <c r="EL32" s="6"/>
    </row>
    <row r="33" spans="1:142" s="4" customFormat="1" ht="56.25" customHeight="1" outlineLevel="1">
      <c r="A33" s="55"/>
      <c r="B33" s="56">
        <f>SUBTOTAL(3,F$10:F33)</f>
        <v>24</v>
      </c>
      <c r="C33" s="57" t="s">
        <v>258</v>
      </c>
      <c r="D33" s="55" t="s">
        <v>55</v>
      </c>
      <c r="E33" s="56" t="s">
        <v>56</v>
      </c>
      <c r="F33" s="56" t="s">
        <v>119</v>
      </c>
      <c r="G33" s="57" t="s">
        <v>259</v>
      </c>
      <c r="H33" s="56" t="s">
        <v>121</v>
      </c>
      <c r="I33" s="58">
        <v>19600</v>
      </c>
      <c r="J33" s="58">
        <f t="shared" si="8"/>
        <v>19600</v>
      </c>
      <c r="K33" s="58">
        <v>12000</v>
      </c>
      <c r="L33" s="58"/>
      <c r="M33" s="58">
        <v>7600</v>
      </c>
      <c r="N33" s="59"/>
      <c r="O33" s="58">
        <f t="shared" si="9"/>
        <v>7600</v>
      </c>
      <c r="P33" s="61" t="s">
        <v>254</v>
      </c>
      <c r="Q33" s="57"/>
      <c r="R33" s="92"/>
      <c r="S33" s="56" t="s">
        <v>240</v>
      </c>
      <c r="T33" s="60"/>
      <c r="U33" s="60"/>
      <c r="V33" s="60"/>
      <c r="W33" s="58">
        <f t="shared" si="10"/>
        <v>0</v>
      </c>
      <c r="X33" s="117"/>
      <c r="Y33" s="56"/>
      <c r="Z33" s="98"/>
      <c r="AA33" s="56" t="s">
        <v>260</v>
      </c>
      <c r="AB33" s="56" t="s">
        <v>64</v>
      </c>
      <c r="AC33" s="56" t="s">
        <v>128</v>
      </c>
      <c r="AD33" s="56" t="s">
        <v>256</v>
      </c>
      <c r="AE33" s="63" t="s">
        <v>75</v>
      </c>
      <c r="AF33" s="56">
        <v>1</v>
      </c>
      <c r="AG33" s="63"/>
      <c r="AH33" s="64"/>
      <c r="AI33" s="64"/>
      <c r="AJ33" s="64"/>
      <c r="AK33" s="56"/>
      <c r="AL33" s="2"/>
      <c r="AM33" s="2">
        <v>1</v>
      </c>
      <c r="AN33" s="56" t="s">
        <v>257</v>
      </c>
      <c r="AO33" s="118"/>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64"/>
      <c r="CE33" s="64"/>
      <c r="CF33" s="64"/>
      <c r="CG33" s="64"/>
      <c r="CH33" s="64"/>
      <c r="CI33" s="64"/>
      <c r="CJ33" s="64"/>
      <c r="CK33" s="64"/>
      <c r="CL33" s="64"/>
      <c r="CM33" s="64"/>
      <c r="CN33" s="64"/>
      <c r="CO33" s="64"/>
      <c r="CP33" s="64"/>
      <c r="CQ33" s="64"/>
      <c r="CR33" s="64"/>
      <c r="CS33" s="64"/>
      <c r="CT33" s="64"/>
      <c r="CU33" s="5"/>
      <c r="CV33" s="5"/>
      <c r="CW33" s="5"/>
      <c r="CX33" s="5"/>
      <c r="CY33" s="5"/>
      <c r="CZ33" s="5"/>
      <c r="DA33" s="5"/>
      <c r="DB33" s="5"/>
      <c r="DC33" s="5"/>
      <c r="DD33" s="5"/>
      <c r="DE33" s="5"/>
      <c r="DF33" s="64"/>
      <c r="DG33" s="64"/>
      <c r="DH33" s="64"/>
      <c r="DI33" s="64"/>
      <c r="DJ33" s="64"/>
      <c r="DK33" s="64"/>
      <c r="DL33" s="64"/>
      <c r="DM33" s="64"/>
      <c r="DN33" s="64"/>
      <c r="DO33" s="64"/>
      <c r="DP33" s="64"/>
      <c r="DQ33" s="6"/>
      <c r="DR33" s="6"/>
      <c r="DS33" s="6"/>
      <c r="DT33" s="6"/>
      <c r="DU33" s="6"/>
      <c r="DV33" s="6"/>
      <c r="DW33" s="6"/>
      <c r="DX33" s="6"/>
      <c r="DY33" s="6"/>
      <c r="DZ33" s="6"/>
      <c r="EA33" s="6"/>
      <c r="EB33" s="6"/>
      <c r="EC33" s="6"/>
      <c r="ED33" s="6"/>
      <c r="EE33" s="6"/>
      <c r="EF33" s="6"/>
      <c r="EG33" s="6"/>
      <c r="EH33" s="6"/>
      <c r="EI33" s="6"/>
      <c r="EJ33" s="6"/>
      <c r="EK33" s="6"/>
      <c r="EL33" s="6"/>
    </row>
    <row r="34" spans="1:120" s="64" customFormat="1" ht="57.75" customHeight="1" outlineLevel="1">
      <c r="A34" s="55"/>
      <c r="B34" s="56">
        <f>SUBTOTAL(3,F$10:F34)</f>
        <v>25</v>
      </c>
      <c r="C34" s="57" t="s">
        <v>261</v>
      </c>
      <c r="D34" s="55" t="s">
        <v>55</v>
      </c>
      <c r="E34" s="56" t="s">
        <v>262</v>
      </c>
      <c r="F34" s="56" t="s">
        <v>69</v>
      </c>
      <c r="G34" s="57" t="s">
        <v>263</v>
      </c>
      <c r="H34" s="56" t="s">
        <v>169</v>
      </c>
      <c r="I34" s="58">
        <v>45118</v>
      </c>
      <c r="J34" s="58">
        <f t="shared" si="8"/>
        <v>45118</v>
      </c>
      <c r="K34" s="58">
        <v>38500</v>
      </c>
      <c r="L34" s="58"/>
      <c r="M34" s="58">
        <v>6618</v>
      </c>
      <c r="N34" s="59">
        <v>10000</v>
      </c>
      <c r="O34" s="58">
        <f t="shared" si="9"/>
        <v>6618</v>
      </c>
      <c r="P34" s="57" t="s">
        <v>264</v>
      </c>
      <c r="Q34" s="81" t="s">
        <v>265</v>
      </c>
      <c r="R34" s="81"/>
      <c r="S34" s="81" t="s">
        <v>240</v>
      </c>
      <c r="T34" s="60">
        <v>5930</v>
      </c>
      <c r="U34" s="60">
        <v>880</v>
      </c>
      <c r="V34" s="60">
        <f t="shared" si="11"/>
        <v>6810</v>
      </c>
      <c r="W34" s="58">
        <f t="shared" si="10"/>
        <v>6810</v>
      </c>
      <c r="X34" s="117" t="e">
        <f>#REF!</f>
        <v>#REF!</v>
      </c>
      <c r="Y34" s="56" t="s">
        <v>266</v>
      </c>
      <c r="Z34" s="98" t="s">
        <v>267</v>
      </c>
      <c r="AA34" s="56" t="s">
        <v>268</v>
      </c>
      <c r="AB34" s="56" t="s">
        <v>64</v>
      </c>
      <c r="AC34" s="56" t="s">
        <v>74</v>
      </c>
      <c r="AD34" s="56" t="s">
        <v>256</v>
      </c>
      <c r="AE34" s="63" t="s">
        <v>75</v>
      </c>
      <c r="AF34" s="56">
        <v>1</v>
      </c>
      <c r="AG34" s="64">
        <v>1</v>
      </c>
      <c r="AI34" s="56">
        <v>1</v>
      </c>
      <c r="AJ34" s="56"/>
      <c r="AK34" s="56"/>
      <c r="AL34" s="2"/>
      <c r="AM34" s="2">
        <v>1</v>
      </c>
      <c r="AN34" s="56" t="s">
        <v>257</v>
      </c>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88"/>
      <c r="CE34" s="88"/>
      <c r="CF34" s="88"/>
      <c r="CG34" s="88"/>
      <c r="CH34" s="88"/>
      <c r="CI34" s="88"/>
      <c r="CJ34" s="88"/>
      <c r="CK34" s="88"/>
      <c r="CL34" s="88"/>
      <c r="CM34" s="88"/>
      <c r="CN34" s="88"/>
      <c r="CO34" s="88"/>
      <c r="CP34" s="88"/>
      <c r="CQ34" s="88"/>
      <c r="CR34" s="88"/>
      <c r="CS34" s="88"/>
      <c r="CT34" s="88"/>
      <c r="CU34" s="5"/>
      <c r="CV34" s="5"/>
      <c r="CW34" s="5"/>
      <c r="CX34" s="5"/>
      <c r="CY34" s="5"/>
      <c r="CZ34" s="5"/>
      <c r="DA34" s="5"/>
      <c r="DB34" s="5"/>
      <c r="DC34" s="5"/>
      <c r="DD34" s="5"/>
      <c r="DE34" s="5"/>
      <c r="DF34" s="88"/>
      <c r="DG34" s="88"/>
      <c r="DH34" s="88"/>
      <c r="DI34" s="88"/>
      <c r="DJ34" s="88"/>
      <c r="DK34" s="88"/>
      <c r="DL34" s="88"/>
      <c r="DM34" s="88"/>
      <c r="DN34" s="88"/>
      <c r="DO34" s="88"/>
      <c r="DP34" s="88"/>
    </row>
    <row r="35" spans="1:120" s="64" customFormat="1" ht="54.75" customHeight="1" outlineLevel="1">
      <c r="A35" s="55"/>
      <c r="B35" s="56">
        <f>SUBTOTAL(3,F$10:F35)</f>
        <v>26</v>
      </c>
      <c r="C35" s="57" t="s">
        <v>269</v>
      </c>
      <c r="D35" s="55" t="s">
        <v>55</v>
      </c>
      <c r="E35" s="56" t="s">
        <v>262</v>
      </c>
      <c r="F35" s="56" t="s">
        <v>69</v>
      </c>
      <c r="G35" s="57" t="s">
        <v>270</v>
      </c>
      <c r="H35" s="56" t="s">
        <v>169</v>
      </c>
      <c r="I35" s="58">
        <v>41800</v>
      </c>
      <c r="J35" s="58">
        <f t="shared" si="8"/>
        <v>41800</v>
      </c>
      <c r="K35" s="58">
        <v>38800</v>
      </c>
      <c r="L35" s="58"/>
      <c r="M35" s="58">
        <v>3000</v>
      </c>
      <c r="N35" s="59">
        <v>9000</v>
      </c>
      <c r="O35" s="58">
        <f t="shared" si="9"/>
        <v>3000</v>
      </c>
      <c r="P35" s="57" t="s">
        <v>264</v>
      </c>
      <c r="Q35" s="81" t="s">
        <v>271</v>
      </c>
      <c r="R35" s="81"/>
      <c r="S35" s="81" t="s">
        <v>240</v>
      </c>
      <c r="T35" s="60">
        <v>5310</v>
      </c>
      <c r="U35" s="60">
        <v>760</v>
      </c>
      <c r="V35" s="60">
        <f t="shared" si="11"/>
        <v>6070</v>
      </c>
      <c r="W35" s="58">
        <f t="shared" si="10"/>
        <v>6070</v>
      </c>
      <c r="X35" s="117" t="e">
        <f>#REF!</f>
        <v>#REF!</v>
      </c>
      <c r="Y35" s="56" t="s">
        <v>241</v>
      </c>
      <c r="Z35" s="98" t="s">
        <v>242</v>
      </c>
      <c r="AA35" s="56" t="s">
        <v>268</v>
      </c>
      <c r="AB35" s="56" t="s">
        <v>64</v>
      </c>
      <c r="AC35" s="56" t="s">
        <v>74</v>
      </c>
      <c r="AD35" s="56" t="s">
        <v>256</v>
      </c>
      <c r="AE35" s="63" t="s">
        <v>75</v>
      </c>
      <c r="AF35" s="56">
        <v>1</v>
      </c>
      <c r="AG35" s="64">
        <v>1</v>
      </c>
      <c r="AI35" s="56">
        <v>1</v>
      </c>
      <c r="AJ35" s="56"/>
      <c r="AK35" s="56"/>
      <c r="AL35" s="2"/>
      <c r="AM35" s="2">
        <v>1</v>
      </c>
      <c r="AN35" s="56" t="s">
        <v>257</v>
      </c>
      <c r="AO35" s="4"/>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row>
    <row r="36" spans="1:120" s="88" customFormat="1" ht="162" customHeight="1" outlineLevel="1">
      <c r="A36" s="57"/>
      <c r="B36" s="56">
        <f>SUBTOTAL(3,F$10:F36)</f>
        <v>27</v>
      </c>
      <c r="C36" s="57" t="s">
        <v>272</v>
      </c>
      <c r="D36" s="55" t="s">
        <v>55</v>
      </c>
      <c r="E36" s="56" t="s">
        <v>56</v>
      </c>
      <c r="F36" s="56" t="s">
        <v>87</v>
      </c>
      <c r="G36" s="57" t="s">
        <v>273</v>
      </c>
      <c r="H36" s="56" t="s">
        <v>59</v>
      </c>
      <c r="I36" s="58">
        <v>300000</v>
      </c>
      <c r="J36" s="60">
        <f t="shared" si="8"/>
        <v>300000</v>
      </c>
      <c r="K36" s="58">
        <v>5000</v>
      </c>
      <c r="L36" s="58"/>
      <c r="M36" s="58">
        <v>2000</v>
      </c>
      <c r="N36" s="64">
        <v>10000</v>
      </c>
      <c r="O36" s="60">
        <f t="shared" si="9"/>
        <v>2000</v>
      </c>
      <c r="P36" s="90" t="s">
        <v>274</v>
      </c>
      <c r="Q36" s="57" t="s">
        <v>275</v>
      </c>
      <c r="R36" s="56"/>
      <c r="S36" s="56"/>
      <c r="T36" s="56">
        <v>4440</v>
      </c>
      <c r="U36" s="60">
        <v>2180</v>
      </c>
      <c r="V36" s="60">
        <f t="shared" si="11"/>
        <v>6620</v>
      </c>
      <c r="W36" s="60">
        <f t="shared" si="10"/>
        <v>6620</v>
      </c>
      <c r="X36" s="57" t="e">
        <f>#REF!</f>
        <v>#REF!</v>
      </c>
      <c r="Y36" s="56" t="s">
        <v>276</v>
      </c>
      <c r="Z36" s="119">
        <v>13506075146</v>
      </c>
      <c r="AA36" s="56" t="s">
        <v>277</v>
      </c>
      <c r="AB36" s="56" t="s">
        <v>278</v>
      </c>
      <c r="AC36" s="56" t="s">
        <v>95</v>
      </c>
      <c r="AD36" s="56" t="s">
        <v>87</v>
      </c>
      <c r="AE36" s="56" t="s">
        <v>75</v>
      </c>
      <c r="AF36" s="56">
        <v>1</v>
      </c>
      <c r="AG36" s="57"/>
      <c r="AH36" s="57"/>
      <c r="AI36" s="56">
        <v>1</v>
      </c>
      <c r="AJ36" s="56"/>
      <c r="AK36" s="90" t="s">
        <v>279</v>
      </c>
      <c r="AL36" s="2"/>
      <c r="AM36" s="2"/>
      <c r="AN36" s="90" t="s">
        <v>279</v>
      </c>
      <c r="AO36" s="3"/>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40" s="4" customFormat="1" ht="55.5" customHeight="1" outlineLevel="1">
      <c r="A37" s="55"/>
      <c r="B37" s="56">
        <f>SUBTOTAL(3,F$10:F37)</f>
        <v>28</v>
      </c>
      <c r="C37" s="57" t="s">
        <v>280</v>
      </c>
      <c r="D37" s="56" t="s">
        <v>55</v>
      </c>
      <c r="E37" s="56" t="s">
        <v>56</v>
      </c>
      <c r="F37" s="56" t="s">
        <v>119</v>
      </c>
      <c r="G37" s="57" t="s">
        <v>281</v>
      </c>
      <c r="H37" s="56" t="s">
        <v>194</v>
      </c>
      <c r="I37" s="58">
        <v>112500</v>
      </c>
      <c r="J37" s="69">
        <f t="shared" si="8"/>
        <v>112500</v>
      </c>
      <c r="K37" s="58">
        <v>14000</v>
      </c>
      <c r="L37" s="69"/>
      <c r="M37" s="84">
        <v>12000</v>
      </c>
      <c r="N37" s="85">
        <v>500</v>
      </c>
      <c r="O37" s="69">
        <f t="shared" si="9"/>
        <v>12000</v>
      </c>
      <c r="P37" s="61" t="s">
        <v>282</v>
      </c>
      <c r="Q37" s="61" t="s">
        <v>283</v>
      </c>
      <c r="R37" s="56" t="s">
        <v>220</v>
      </c>
      <c r="S37" s="56"/>
      <c r="T37" s="60">
        <v>195</v>
      </c>
      <c r="U37" s="60">
        <v>20</v>
      </c>
      <c r="V37" s="60">
        <f t="shared" si="11"/>
        <v>215</v>
      </c>
      <c r="W37" s="69">
        <f t="shared" si="10"/>
        <v>215</v>
      </c>
      <c r="X37" s="57" t="e">
        <f>#REF!</f>
        <v>#REF!</v>
      </c>
      <c r="Y37" s="56"/>
      <c r="Z37" s="56"/>
      <c r="AA37" s="56" t="s">
        <v>284</v>
      </c>
      <c r="AB37" s="56" t="s">
        <v>64</v>
      </c>
      <c r="AC37" s="56" t="s">
        <v>128</v>
      </c>
      <c r="AD37" s="73" t="s">
        <v>256</v>
      </c>
      <c r="AE37" s="56" t="s">
        <v>75</v>
      </c>
      <c r="AF37" s="56">
        <v>1</v>
      </c>
      <c r="AG37" s="64"/>
      <c r="AH37" s="64"/>
      <c r="AI37" s="64"/>
      <c r="AJ37" s="64"/>
      <c r="AK37" s="56"/>
      <c r="AL37" s="2">
        <v>1</v>
      </c>
      <c r="AM37" s="2"/>
      <c r="AN37" s="5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5"/>
      <c r="DR37" s="5"/>
      <c r="DS37" s="5"/>
      <c r="DT37" s="5"/>
      <c r="DU37" s="5"/>
      <c r="DV37" s="5"/>
      <c r="DW37" s="5"/>
      <c r="DX37" s="5"/>
      <c r="DY37" s="5"/>
      <c r="DZ37" s="5"/>
      <c r="EA37" s="5"/>
      <c r="EB37" s="5"/>
      <c r="EC37" s="5"/>
      <c r="ED37" s="5"/>
      <c r="EE37" s="5"/>
      <c r="EF37" s="5"/>
      <c r="EG37" s="5"/>
      <c r="EH37" s="5"/>
      <c r="EI37" s="5"/>
      <c r="EJ37" s="5"/>
    </row>
    <row r="38" spans="1:120" s="4" customFormat="1" ht="54.75" customHeight="1" outlineLevel="1">
      <c r="A38" s="55"/>
      <c r="B38" s="56">
        <f>SUBTOTAL(3,F$10:F38)</f>
        <v>29</v>
      </c>
      <c r="C38" s="57" t="s">
        <v>285</v>
      </c>
      <c r="D38" s="56" t="s">
        <v>55</v>
      </c>
      <c r="E38" s="56" t="s">
        <v>56</v>
      </c>
      <c r="F38" s="56" t="s">
        <v>69</v>
      </c>
      <c r="G38" s="57" t="s">
        <v>286</v>
      </c>
      <c r="H38" s="56" t="s">
        <v>194</v>
      </c>
      <c r="I38" s="58">
        <v>55000</v>
      </c>
      <c r="J38" s="58">
        <f t="shared" si="8"/>
        <v>55000</v>
      </c>
      <c r="K38" s="97">
        <v>100</v>
      </c>
      <c r="L38" s="97"/>
      <c r="M38" s="58">
        <v>12000</v>
      </c>
      <c r="N38" s="94">
        <v>5000</v>
      </c>
      <c r="O38" s="58">
        <f t="shared" si="9"/>
        <v>12000</v>
      </c>
      <c r="P38" s="61" t="s">
        <v>287</v>
      </c>
      <c r="Q38" s="81" t="s">
        <v>288</v>
      </c>
      <c r="R38" s="81" t="s">
        <v>124</v>
      </c>
      <c r="S38" s="81"/>
      <c r="T38" s="60">
        <v>750</v>
      </c>
      <c r="U38" s="60" t="e">
        <f>#REF!</f>
        <v>#REF!</v>
      </c>
      <c r="V38" s="60" t="e">
        <f t="shared" si="11"/>
        <v>#REF!</v>
      </c>
      <c r="W38" s="58" t="e">
        <f t="shared" si="10"/>
        <v>#REF!</v>
      </c>
      <c r="X38" s="57" t="e">
        <f>#REF!</f>
        <v>#REF!</v>
      </c>
      <c r="Y38" s="86"/>
      <c r="Z38" s="98"/>
      <c r="AA38" s="56" t="s">
        <v>268</v>
      </c>
      <c r="AB38" s="56" t="s">
        <v>64</v>
      </c>
      <c r="AC38" s="56" t="s">
        <v>74</v>
      </c>
      <c r="AD38" s="56" t="s">
        <v>256</v>
      </c>
      <c r="AE38" s="56" t="s">
        <v>75</v>
      </c>
      <c r="AF38" s="56">
        <v>1</v>
      </c>
      <c r="AG38" s="64"/>
      <c r="AH38" s="64"/>
      <c r="AI38" s="64"/>
      <c r="AJ38" s="64"/>
      <c r="AK38" s="56"/>
      <c r="AL38" s="2">
        <v>1</v>
      </c>
      <c r="AM38" s="2"/>
      <c r="AN38" s="56" t="s">
        <v>289</v>
      </c>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row>
    <row r="39" spans="1:81" s="96" customFormat="1" ht="73.5" customHeight="1" outlineLevel="1">
      <c r="A39" s="90"/>
      <c r="B39" s="56">
        <f>SUBTOTAL(3,F$10:F39)</f>
        <v>30</v>
      </c>
      <c r="C39" s="61" t="s">
        <v>290</v>
      </c>
      <c r="D39" s="56" t="s">
        <v>55</v>
      </c>
      <c r="E39" s="56" t="s">
        <v>56</v>
      </c>
      <c r="F39" s="55" t="s">
        <v>69</v>
      </c>
      <c r="G39" s="61" t="s">
        <v>291</v>
      </c>
      <c r="H39" s="56" t="s">
        <v>194</v>
      </c>
      <c r="I39" s="58">
        <v>54000</v>
      </c>
      <c r="J39" s="58">
        <f t="shared" si="8"/>
        <v>54000</v>
      </c>
      <c r="K39" s="58">
        <v>8000</v>
      </c>
      <c r="L39" s="58"/>
      <c r="M39" s="58">
        <v>12000</v>
      </c>
      <c r="N39" s="59"/>
      <c r="O39" s="58">
        <f t="shared" si="9"/>
        <v>12000</v>
      </c>
      <c r="P39" s="61" t="s">
        <v>292</v>
      </c>
      <c r="Q39" s="57"/>
      <c r="R39" s="81" t="s">
        <v>124</v>
      </c>
      <c r="S39" s="81"/>
      <c r="T39" s="60"/>
      <c r="U39" s="60"/>
      <c r="V39" s="60"/>
      <c r="W39" s="58">
        <f t="shared" si="10"/>
        <v>0</v>
      </c>
      <c r="X39" s="57" t="s">
        <v>293</v>
      </c>
      <c r="Y39" s="92"/>
      <c r="Z39" s="92"/>
      <c r="AA39" s="56" t="s">
        <v>268</v>
      </c>
      <c r="AB39" s="56" t="s">
        <v>64</v>
      </c>
      <c r="AC39" s="56" t="s">
        <v>74</v>
      </c>
      <c r="AD39" s="56" t="s">
        <v>256</v>
      </c>
      <c r="AE39" s="56" t="s">
        <v>75</v>
      </c>
      <c r="AF39" s="56">
        <v>1</v>
      </c>
      <c r="AG39" s="64"/>
      <c r="AH39" s="113"/>
      <c r="AI39" s="90"/>
      <c r="AJ39" s="90">
        <v>1</v>
      </c>
      <c r="AK39" s="56"/>
      <c r="AL39" s="95">
        <v>1</v>
      </c>
      <c r="AM39" s="95"/>
      <c r="AN39" s="56" t="s">
        <v>289</v>
      </c>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row>
    <row r="40" spans="1:120" s="96" customFormat="1" ht="88.5" customHeight="1" outlineLevel="1">
      <c r="A40" s="90"/>
      <c r="B40" s="56">
        <f>SUBTOTAL(3,F$10:F40)</f>
        <v>31</v>
      </c>
      <c r="C40" s="61" t="s">
        <v>294</v>
      </c>
      <c r="D40" s="56" t="s">
        <v>55</v>
      </c>
      <c r="E40" s="56" t="s">
        <v>56</v>
      </c>
      <c r="F40" s="55" t="s">
        <v>69</v>
      </c>
      <c r="G40" s="61" t="s">
        <v>295</v>
      </c>
      <c r="H40" s="56" t="s">
        <v>194</v>
      </c>
      <c r="I40" s="58">
        <v>54000</v>
      </c>
      <c r="J40" s="58">
        <f t="shared" si="8"/>
        <v>54000</v>
      </c>
      <c r="K40" s="58">
        <v>8000</v>
      </c>
      <c r="L40" s="58"/>
      <c r="M40" s="58">
        <v>12000</v>
      </c>
      <c r="N40" s="59"/>
      <c r="O40" s="58">
        <f t="shared" si="9"/>
        <v>12000</v>
      </c>
      <c r="P40" s="61" t="s">
        <v>287</v>
      </c>
      <c r="Q40" s="57"/>
      <c r="R40" s="81" t="s">
        <v>124</v>
      </c>
      <c r="S40" s="81"/>
      <c r="T40" s="60"/>
      <c r="U40" s="60"/>
      <c r="V40" s="60"/>
      <c r="W40" s="58">
        <f t="shared" si="10"/>
        <v>0</v>
      </c>
      <c r="X40" s="57" t="s">
        <v>293</v>
      </c>
      <c r="Y40" s="92"/>
      <c r="Z40" s="92"/>
      <c r="AA40" s="56" t="s">
        <v>268</v>
      </c>
      <c r="AB40" s="56" t="s">
        <v>64</v>
      </c>
      <c r="AC40" s="56" t="s">
        <v>74</v>
      </c>
      <c r="AD40" s="56" t="s">
        <v>256</v>
      </c>
      <c r="AE40" s="56" t="s">
        <v>75</v>
      </c>
      <c r="AF40" s="56">
        <v>1</v>
      </c>
      <c r="AG40" s="64"/>
      <c r="AH40" s="113"/>
      <c r="AI40" s="90"/>
      <c r="AJ40" s="90">
        <v>1</v>
      </c>
      <c r="AK40" s="56"/>
      <c r="AL40" s="95">
        <v>1</v>
      </c>
      <c r="AM40" s="95"/>
      <c r="AN40" s="56" t="s">
        <v>289</v>
      </c>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row>
    <row r="41" spans="1:120" s="96" customFormat="1" ht="57.75" customHeight="1" outlineLevel="1">
      <c r="A41" s="90"/>
      <c r="B41" s="56">
        <f>SUBTOTAL(3,F$10:F41)</f>
        <v>32</v>
      </c>
      <c r="C41" s="61" t="s">
        <v>296</v>
      </c>
      <c r="D41" s="55" t="s">
        <v>55</v>
      </c>
      <c r="E41" s="56" t="s">
        <v>56</v>
      </c>
      <c r="F41" s="55" t="s">
        <v>297</v>
      </c>
      <c r="G41" s="61" t="s">
        <v>298</v>
      </c>
      <c r="H41" s="56" t="s">
        <v>194</v>
      </c>
      <c r="I41" s="58">
        <v>45696</v>
      </c>
      <c r="J41" s="58">
        <f t="shared" si="8"/>
        <v>45696</v>
      </c>
      <c r="K41" s="58">
        <v>6000</v>
      </c>
      <c r="L41" s="58"/>
      <c r="M41" s="58">
        <v>12000</v>
      </c>
      <c r="N41" s="59"/>
      <c r="O41" s="58">
        <f t="shared" si="9"/>
        <v>12000</v>
      </c>
      <c r="P41" s="61" t="s">
        <v>287</v>
      </c>
      <c r="Q41" s="57"/>
      <c r="R41" s="81" t="s">
        <v>124</v>
      </c>
      <c r="S41" s="81"/>
      <c r="T41" s="60"/>
      <c r="U41" s="60"/>
      <c r="V41" s="60"/>
      <c r="W41" s="58">
        <f t="shared" si="10"/>
        <v>0</v>
      </c>
      <c r="X41" s="57" t="s">
        <v>299</v>
      </c>
      <c r="Y41" s="92"/>
      <c r="Z41" s="92"/>
      <c r="AA41" s="56" t="s">
        <v>268</v>
      </c>
      <c r="AB41" s="56" t="s">
        <v>64</v>
      </c>
      <c r="AC41" s="92" t="s">
        <v>300</v>
      </c>
      <c r="AD41" s="56" t="s">
        <v>256</v>
      </c>
      <c r="AE41" s="56" t="s">
        <v>75</v>
      </c>
      <c r="AF41" s="56">
        <v>1</v>
      </c>
      <c r="AG41" s="64"/>
      <c r="AH41" s="113"/>
      <c r="AI41" s="90"/>
      <c r="AJ41" s="90">
        <v>1</v>
      </c>
      <c r="AK41" s="56"/>
      <c r="AL41" s="95">
        <v>1</v>
      </c>
      <c r="AM41" s="95"/>
      <c r="AN41" s="56" t="s">
        <v>289</v>
      </c>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row>
    <row r="42" spans="1:204" s="96" customFormat="1" ht="57.75" customHeight="1" outlineLevel="1">
      <c r="A42" s="90"/>
      <c r="B42" s="56">
        <f>SUBTOTAL(3,F$10:F42)</f>
        <v>33</v>
      </c>
      <c r="C42" s="61" t="s">
        <v>301</v>
      </c>
      <c r="D42" s="55" t="s">
        <v>55</v>
      </c>
      <c r="E42" s="56" t="s">
        <v>56</v>
      </c>
      <c r="F42" s="55" t="s">
        <v>69</v>
      </c>
      <c r="G42" s="61" t="s">
        <v>302</v>
      </c>
      <c r="H42" s="56" t="s">
        <v>194</v>
      </c>
      <c r="I42" s="58">
        <v>33000</v>
      </c>
      <c r="J42" s="58">
        <f t="shared" si="8"/>
        <v>33000</v>
      </c>
      <c r="K42" s="58">
        <v>500</v>
      </c>
      <c r="L42" s="58"/>
      <c r="M42" s="58">
        <v>10000</v>
      </c>
      <c r="N42" s="59"/>
      <c r="O42" s="58">
        <f t="shared" si="9"/>
        <v>10000</v>
      </c>
      <c r="P42" s="61" t="s">
        <v>287</v>
      </c>
      <c r="Q42" s="57"/>
      <c r="R42" s="81" t="s">
        <v>124</v>
      </c>
      <c r="S42" s="81"/>
      <c r="T42" s="60"/>
      <c r="U42" s="60"/>
      <c r="V42" s="60"/>
      <c r="W42" s="58"/>
      <c r="X42" s="57"/>
      <c r="Y42" s="92"/>
      <c r="Z42" s="92"/>
      <c r="AA42" s="56" t="s">
        <v>268</v>
      </c>
      <c r="AB42" s="56" t="s">
        <v>64</v>
      </c>
      <c r="AC42" s="56" t="s">
        <v>74</v>
      </c>
      <c r="AD42" s="56" t="s">
        <v>256</v>
      </c>
      <c r="AE42" s="56" t="s">
        <v>75</v>
      </c>
      <c r="AF42" s="56">
        <v>1</v>
      </c>
      <c r="AG42" s="64"/>
      <c r="AH42" s="113"/>
      <c r="AI42" s="120"/>
      <c r="AK42" s="56"/>
      <c r="AL42" s="95">
        <v>1</v>
      </c>
      <c r="AM42" s="95"/>
      <c r="AN42" s="56" t="s">
        <v>303</v>
      </c>
      <c r="AO42" s="121"/>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row>
    <row r="43" spans="1:204" s="61" customFormat="1" ht="93.75" customHeight="1" outlineLevel="1">
      <c r="A43" s="55"/>
      <c r="B43" s="55">
        <f>SUBTOTAL(3,F$10:F43)</f>
        <v>34</v>
      </c>
      <c r="C43" s="61" t="s">
        <v>304</v>
      </c>
      <c r="D43" s="55" t="s">
        <v>55</v>
      </c>
      <c r="E43" s="56" t="s">
        <v>56</v>
      </c>
      <c r="F43" s="55" t="s">
        <v>87</v>
      </c>
      <c r="G43" s="61" t="s">
        <v>305</v>
      </c>
      <c r="H43" s="55" t="s">
        <v>306</v>
      </c>
      <c r="I43" s="79">
        <v>5000</v>
      </c>
      <c r="J43" s="79">
        <f t="shared" si="8"/>
        <v>5000</v>
      </c>
      <c r="K43" s="79">
        <v>180</v>
      </c>
      <c r="L43" s="79" t="s">
        <v>307</v>
      </c>
      <c r="M43" s="79">
        <v>2000</v>
      </c>
      <c r="N43" s="80">
        <v>1500</v>
      </c>
      <c r="O43" s="79">
        <f t="shared" si="9"/>
        <v>2000</v>
      </c>
      <c r="P43" s="61" t="s">
        <v>308</v>
      </c>
      <c r="Q43" s="61" t="s">
        <v>309</v>
      </c>
      <c r="R43" s="81"/>
      <c r="S43" s="81" t="s">
        <v>81</v>
      </c>
      <c r="T43" s="79">
        <v>625</v>
      </c>
      <c r="U43" s="79">
        <v>180</v>
      </c>
      <c r="V43" s="79">
        <f>U43+T43</f>
        <v>805</v>
      </c>
      <c r="W43" s="79">
        <f>V43</f>
        <v>805</v>
      </c>
      <c r="X43" s="61" t="str">
        <f>'[1]区直'!U84</f>
        <v>1.完成桩基工程（总计约128根），完成地下室开挖，地下室底板施工，2#、3#已封顶。正在进行2#、3#砌体砌筑。
2.开展全区的农村居家养老服务站摸底调查建设意向，下发文件，明确申请对象及建设条件标准要求，做好建设村项目申报，已确定项目建设点，并组织新建村主干及老协会会长参观晋江市、厦门市参观学习养老服务经验。确定十个农村幸福院建设项目，省市区补助资金已到位，并下拨给乡镇。目前十个项目正在施工</v>
      </c>
      <c r="Y43" s="61" t="s">
        <v>310</v>
      </c>
      <c r="Z43" s="61">
        <v>17705958226</v>
      </c>
      <c r="AA43" s="55" t="s">
        <v>311</v>
      </c>
      <c r="AB43" s="55" t="s">
        <v>64</v>
      </c>
      <c r="AC43" s="55" t="s">
        <v>95</v>
      </c>
      <c r="AD43" s="55" t="s">
        <v>312</v>
      </c>
      <c r="AE43" s="55" t="s">
        <v>67</v>
      </c>
      <c r="AF43" s="55">
        <v>1</v>
      </c>
      <c r="AG43" s="80">
        <v>0.5</v>
      </c>
      <c r="AH43" s="80"/>
      <c r="AI43" s="122"/>
      <c r="AJ43" s="123"/>
      <c r="AK43" s="61" t="s">
        <v>313</v>
      </c>
      <c r="AL43" s="124">
        <v>1</v>
      </c>
      <c r="AM43" s="124">
        <v>1</v>
      </c>
      <c r="AN43" s="61" t="s">
        <v>313</v>
      </c>
      <c r="AO43" s="12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row>
    <row r="44" spans="1:120" s="77" customFormat="1" ht="54.75" customHeight="1" outlineLevel="1">
      <c r="A44" s="66"/>
      <c r="B44" s="56">
        <f>SUBTOTAL(3,F$10:F44)</f>
        <v>35</v>
      </c>
      <c r="C44" s="57" t="s">
        <v>314</v>
      </c>
      <c r="D44" s="56" t="s">
        <v>55</v>
      </c>
      <c r="E44" s="56" t="s">
        <v>56</v>
      </c>
      <c r="F44" s="56" t="s">
        <v>87</v>
      </c>
      <c r="G44" s="57" t="s">
        <v>315</v>
      </c>
      <c r="H44" s="56" t="s">
        <v>121</v>
      </c>
      <c r="I44" s="84">
        <v>12617</v>
      </c>
      <c r="J44" s="69">
        <f t="shared" si="8"/>
        <v>12617</v>
      </c>
      <c r="K44" s="69">
        <v>1000</v>
      </c>
      <c r="L44" s="69"/>
      <c r="M44" s="58">
        <v>11617</v>
      </c>
      <c r="N44" s="85">
        <v>15000</v>
      </c>
      <c r="O44" s="69">
        <f t="shared" si="9"/>
        <v>11617</v>
      </c>
      <c r="P44" s="103" t="s">
        <v>316</v>
      </c>
      <c r="Q44" s="103" t="s">
        <v>317</v>
      </c>
      <c r="R44" s="56"/>
      <c r="S44" s="56" t="s">
        <v>81</v>
      </c>
      <c r="T44" s="60">
        <v>6580</v>
      </c>
      <c r="U44" s="60">
        <v>3460</v>
      </c>
      <c r="V44" s="60">
        <f>U44+T44</f>
        <v>10040</v>
      </c>
      <c r="W44" s="69">
        <f>V44</f>
        <v>10040</v>
      </c>
      <c r="X44" s="57" t="e">
        <f>#REF!</f>
        <v>#REF!</v>
      </c>
      <c r="Y44" s="56" t="s">
        <v>318</v>
      </c>
      <c r="Z44" s="72" t="s">
        <v>319</v>
      </c>
      <c r="AA44" s="56" t="s">
        <v>320</v>
      </c>
      <c r="AB44" s="56" t="s">
        <v>321</v>
      </c>
      <c r="AC44" s="56" t="s">
        <v>95</v>
      </c>
      <c r="AD44" s="56" t="s">
        <v>322</v>
      </c>
      <c r="AE44" s="56" t="s">
        <v>67</v>
      </c>
      <c r="AF44" s="56">
        <v>1</v>
      </c>
      <c r="AG44" s="74"/>
      <c r="AH44" s="74"/>
      <c r="AI44" s="74">
        <v>1</v>
      </c>
      <c r="AJ44" s="74"/>
      <c r="AK44" s="56"/>
      <c r="AL44" s="75"/>
      <c r="AM44" s="75">
        <v>1</v>
      </c>
      <c r="AN44" s="56"/>
      <c r="AO44" s="76"/>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row>
    <row r="45" spans="1:140" s="77" customFormat="1" ht="45" customHeight="1" outlineLevel="1">
      <c r="A45" s="66"/>
      <c r="B45" s="56">
        <f>SUBTOTAL(3,F$10:F45)</f>
        <v>36</v>
      </c>
      <c r="C45" s="57" t="s">
        <v>323</v>
      </c>
      <c r="D45" s="56" t="s">
        <v>55</v>
      </c>
      <c r="E45" s="56" t="s">
        <v>56</v>
      </c>
      <c r="F45" s="56" t="s">
        <v>324</v>
      </c>
      <c r="G45" s="57" t="s">
        <v>325</v>
      </c>
      <c r="H45" s="55" t="s">
        <v>326</v>
      </c>
      <c r="I45" s="58">
        <v>3846</v>
      </c>
      <c r="J45" s="58">
        <f>I45/2</f>
        <v>1923</v>
      </c>
      <c r="K45" s="58">
        <v>200</v>
      </c>
      <c r="L45" s="58"/>
      <c r="M45" s="58">
        <v>1500</v>
      </c>
      <c r="N45" s="59">
        <v>10000</v>
      </c>
      <c r="O45" s="58">
        <f>M45/2</f>
        <v>750</v>
      </c>
      <c r="P45" s="103" t="s">
        <v>327</v>
      </c>
      <c r="Q45" s="103" t="s">
        <v>328</v>
      </c>
      <c r="R45" s="56" t="s">
        <v>124</v>
      </c>
      <c r="S45" s="56"/>
      <c r="T45" s="60">
        <v>1315</v>
      </c>
      <c r="U45" s="60">
        <v>50</v>
      </c>
      <c r="V45" s="60">
        <f>U45+T45</f>
        <v>1365</v>
      </c>
      <c r="W45" s="58">
        <f>V45</f>
        <v>1365</v>
      </c>
      <c r="X45" s="57" t="e">
        <f>#REF!</f>
        <v>#REF!</v>
      </c>
      <c r="Y45" s="56" t="s">
        <v>318</v>
      </c>
      <c r="Z45" s="72" t="s">
        <v>319</v>
      </c>
      <c r="AA45" s="56" t="s">
        <v>320</v>
      </c>
      <c r="AB45" s="56" t="s">
        <v>321</v>
      </c>
      <c r="AC45" s="56" t="s">
        <v>175</v>
      </c>
      <c r="AD45" s="56" t="s">
        <v>322</v>
      </c>
      <c r="AE45" s="73" t="s">
        <v>67</v>
      </c>
      <c r="AF45" s="56">
        <v>1</v>
      </c>
      <c r="AG45" s="74"/>
      <c r="AH45" s="74"/>
      <c r="AI45" s="66"/>
      <c r="AJ45" s="66"/>
      <c r="AK45" s="56"/>
      <c r="AL45" s="75">
        <v>1</v>
      </c>
      <c r="AM45" s="75"/>
      <c r="AN45" s="56"/>
      <c r="AO45" s="76"/>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row>
    <row r="46" spans="1:140" s="77" customFormat="1" ht="49.5" customHeight="1" outlineLevel="1">
      <c r="A46" s="66"/>
      <c r="B46" s="56">
        <f>SUBTOTAL(3,F$10:F46)</f>
        <v>37</v>
      </c>
      <c r="C46" s="57" t="s">
        <v>329</v>
      </c>
      <c r="D46" s="56" t="s">
        <v>55</v>
      </c>
      <c r="E46" s="56" t="s">
        <v>56</v>
      </c>
      <c r="F46" s="56" t="s">
        <v>87</v>
      </c>
      <c r="G46" s="57" t="s">
        <v>330</v>
      </c>
      <c r="H46" s="56" t="s">
        <v>326</v>
      </c>
      <c r="I46" s="84">
        <v>4163</v>
      </c>
      <c r="J46" s="58">
        <f aca="true" t="shared" si="12" ref="J46:J67">I46</f>
        <v>4163</v>
      </c>
      <c r="K46" s="69">
        <v>50</v>
      </c>
      <c r="L46" s="58"/>
      <c r="M46" s="58">
        <v>3500</v>
      </c>
      <c r="N46" s="59"/>
      <c r="O46" s="58">
        <f aca="true" t="shared" si="13" ref="O46:O67">M46</f>
        <v>3500</v>
      </c>
      <c r="P46" s="103" t="s">
        <v>331</v>
      </c>
      <c r="Q46" s="103"/>
      <c r="R46" s="119" t="s">
        <v>124</v>
      </c>
      <c r="S46" s="119"/>
      <c r="T46" s="60"/>
      <c r="U46" s="60"/>
      <c r="V46" s="60"/>
      <c r="W46" s="58">
        <f>V46</f>
        <v>0</v>
      </c>
      <c r="X46" s="119" t="s">
        <v>332</v>
      </c>
      <c r="Y46" s="56" t="s">
        <v>333</v>
      </c>
      <c r="Z46" s="72" t="s">
        <v>334</v>
      </c>
      <c r="AA46" s="56" t="s">
        <v>320</v>
      </c>
      <c r="AB46" s="56" t="s">
        <v>321</v>
      </c>
      <c r="AC46" s="55" t="s">
        <v>95</v>
      </c>
      <c r="AD46" s="56" t="s">
        <v>322</v>
      </c>
      <c r="AE46" s="73" t="s">
        <v>67</v>
      </c>
      <c r="AF46" s="56">
        <v>1</v>
      </c>
      <c r="AG46" s="74"/>
      <c r="AH46" s="74"/>
      <c r="AI46" s="66"/>
      <c r="AJ46" s="66">
        <v>1</v>
      </c>
      <c r="AK46" s="56"/>
      <c r="AL46" s="75">
        <v>1</v>
      </c>
      <c r="AM46" s="75"/>
      <c r="AN46" s="56"/>
      <c r="AO46" s="76"/>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DQ46" s="5"/>
      <c r="DR46" s="5"/>
      <c r="DS46" s="5"/>
      <c r="DT46" s="5"/>
      <c r="DU46" s="5"/>
      <c r="DV46" s="5"/>
      <c r="DW46" s="5"/>
      <c r="DX46" s="5"/>
      <c r="DY46" s="5"/>
      <c r="DZ46" s="5"/>
      <c r="EA46" s="5"/>
      <c r="EB46" s="5"/>
      <c r="EC46" s="5"/>
      <c r="ED46" s="5"/>
      <c r="EE46" s="5"/>
      <c r="EF46" s="5"/>
      <c r="EG46" s="5"/>
      <c r="EH46" s="5"/>
      <c r="EI46" s="5"/>
      <c r="EJ46" s="5"/>
    </row>
    <row r="47" spans="1:140" s="77" customFormat="1" ht="49.5" customHeight="1" outlineLevel="1">
      <c r="A47" s="66"/>
      <c r="B47" s="56">
        <f>SUBTOTAL(3,F$10:F47)</f>
        <v>38</v>
      </c>
      <c r="C47" s="57" t="s">
        <v>335</v>
      </c>
      <c r="D47" s="56" t="s">
        <v>55</v>
      </c>
      <c r="E47" s="56" t="s">
        <v>56</v>
      </c>
      <c r="F47" s="56" t="s">
        <v>336</v>
      </c>
      <c r="G47" s="57" t="s">
        <v>337</v>
      </c>
      <c r="H47" s="56" t="s">
        <v>226</v>
      </c>
      <c r="I47" s="84">
        <v>2180</v>
      </c>
      <c r="J47" s="58">
        <f>I47/2</f>
        <v>1090</v>
      </c>
      <c r="K47" s="69">
        <v>380</v>
      </c>
      <c r="L47" s="58"/>
      <c r="M47" s="58">
        <v>1800</v>
      </c>
      <c r="N47" s="59"/>
      <c r="O47" s="58">
        <f>M47/2</f>
        <v>900</v>
      </c>
      <c r="P47" s="103" t="s">
        <v>331</v>
      </c>
      <c r="Q47" s="103"/>
      <c r="R47" s="119" t="s">
        <v>124</v>
      </c>
      <c r="S47" s="119" t="s">
        <v>81</v>
      </c>
      <c r="T47" s="60"/>
      <c r="U47" s="60"/>
      <c r="V47" s="60"/>
      <c r="W47" s="58">
        <f>V47</f>
        <v>0</v>
      </c>
      <c r="X47" s="119" t="s">
        <v>332</v>
      </c>
      <c r="Y47" s="56" t="s">
        <v>333</v>
      </c>
      <c r="Z47" s="72" t="s">
        <v>334</v>
      </c>
      <c r="AA47" s="56" t="s">
        <v>320</v>
      </c>
      <c r="AB47" s="56" t="s">
        <v>321</v>
      </c>
      <c r="AC47" s="55" t="s">
        <v>175</v>
      </c>
      <c r="AD47" s="56" t="s">
        <v>322</v>
      </c>
      <c r="AE47" s="73" t="s">
        <v>67</v>
      </c>
      <c r="AF47" s="56">
        <v>1</v>
      </c>
      <c r="AG47" s="74"/>
      <c r="AH47" s="74"/>
      <c r="AI47" s="66"/>
      <c r="AJ47" s="66">
        <v>1</v>
      </c>
      <c r="AK47" s="56"/>
      <c r="AL47" s="75">
        <v>1</v>
      </c>
      <c r="AM47" s="75"/>
      <c r="AN47" s="56"/>
      <c r="AO47" s="76"/>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
      <c r="DR47" s="5"/>
      <c r="DS47" s="5"/>
      <c r="DT47" s="5"/>
      <c r="DU47" s="5"/>
      <c r="DV47" s="5"/>
      <c r="DW47" s="5"/>
      <c r="DX47" s="5"/>
      <c r="DY47" s="5"/>
      <c r="DZ47" s="5"/>
      <c r="EA47" s="5"/>
      <c r="EB47" s="5"/>
      <c r="EC47" s="5"/>
      <c r="ED47" s="5"/>
      <c r="EE47" s="5"/>
      <c r="EF47" s="5"/>
      <c r="EG47" s="5"/>
      <c r="EH47" s="5"/>
      <c r="EI47" s="5"/>
      <c r="EJ47" s="5"/>
    </row>
    <row r="48" spans="1:120" s="77" customFormat="1" ht="48" customHeight="1" outlineLevel="1">
      <c r="A48" s="66"/>
      <c r="B48" s="56">
        <f>SUBTOTAL(3,F$10:F48)</f>
        <v>39</v>
      </c>
      <c r="C48" s="57" t="s">
        <v>338</v>
      </c>
      <c r="D48" s="56" t="s">
        <v>55</v>
      </c>
      <c r="E48" s="56" t="s">
        <v>56</v>
      </c>
      <c r="F48" s="56" t="s">
        <v>339</v>
      </c>
      <c r="G48" s="57" t="s">
        <v>340</v>
      </c>
      <c r="H48" s="56" t="s">
        <v>71</v>
      </c>
      <c r="I48" s="84">
        <v>17193</v>
      </c>
      <c r="J48" s="69">
        <f>I48/3</f>
        <v>5731</v>
      </c>
      <c r="K48" s="69">
        <v>200</v>
      </c>
      <c r="L48" s="69"/>
      <c r="M48" s="58">
        <v>5000</v>
      </c>
      <c r="N48" s="85">
        <v>2000</v>
      </c>
      <c r="O48" s="69">
        <f>M48/3</f>
        <v>1666.6666666666667</v>
      </c>
      <c r="P48" s="103" t="s">
        <v>341</v>
      </c>
      <c r="Q48" s="103" t="s">
        <v>342</v>
      </c>
      <c r="R48" s="119" t="s">
        <v>124</v>
      </c>
      <c r="S48" s="119"/>
      <c r="T48" s="60">
        <v>1625</v>
      </c>
      <c r="U48" s="60">
        <v>5</v>
      </c>
      <c r="V48" s="60">
        <f aca="true" t="shared" si="14" ref="V48:V54">U48+T48</f>
        <v>1630</v>
      </c>
      <c r="W48" s="69">
        <f>V48/3</f>
        <v>543.3333333333334</v>
      </c>
      <c r="X48" s="57" t="e">
        <f>#REF!</f>
        <v>#REF!</v>
      </c>
      <c r="Y48" s="56" t="s">
        <v>318</v>
      </c>
      <c r="Z48" s="72" t="s">
        <v>319</v>
      </c>
      <c r="AA48" s="62" t="s">
        <v>343</v>
      </c>
      <c r="AB48" s="56" t="s">
        <v>321</v>
      </c>
      <c r="AC48" s="56" t="s">
        <v>65</v>
      </c>
      <c r="AD48" s="56" t="s">
        <v>322</v>
      </c>
      <c r="AE48" s="56" t="s">
        <v>67</v>
      </c>
      <c r="AF48" s="56">
        <v>1</v>
      </c>
      <c r="AG48" s="74"/>
      <c r="AH48" s="74"/>
      <c r="AI48" s="74"/>
      <c r="AJ48" s="74"/>
      <c r="AK48" s="56"/>
      <c r="AL48" s="75">
        <v>1</v>
      </c>
      <c r="AM48" s="75"/>
      <c r="AN48" s="56"/>
      <c r="AO48" s="76"/>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row>
    <row r="49" spans="1:120" s="54" customFormat="1" ht="21" customHeight="1">
      <c r="A49" s="39"/>
      <c r="B49" s="40" t="s">
        <v>344</v>
      </c>
      <c r="C49" s="41" t="str">
        <f>"工业科技("&amp;FIXED(D49,0)&amp;"个)"</f>
        <v>工业科技(23个)</v>
      </c>
      <c r="D49" s="42">
        <f>AF49</f>
        <v>23</v>
      </c>
      <c r="E49" s="43"/>
      <c r="F49" s="40"/>
      <c r="G49" s="41"/>
      <c r="H49" s="40"/>
      <c r="I49" s="44">
        <f aca="true" t="shared" si="15" ref="I49:O49">SUM(I50:I72)</f>
        <v>1381000</v>
      </c>
      <c r="J49" s="44">
        <f t="shared" si="15"/>
        <v>1378000</v>
      </c>
      <c r="K49" s="44">
        <f t="shared" si="15"/>
        <v>418700</v>
      </c>
      <c r="L49" s="44">
        <f t="shared" si="15"/>
        <v>403660</v>
      </c>
      <c r="M49" s="44">
        <f t="shared" si="15"/>
        <v>365500</v>
      </c>
      <c r="N49" s="45">
        <f t="shared" si="15"/>
        <v>382500</v>
      </c>
      <c r="O49" s="44">
        <f t="shared" si="15"/>
        <v>362500</v>
      </c>
      <c r="P49" s="46"/>
      <c r="Q49" s="46"/>
      <c r="R49" s="47">
        <f>COUNTIF(R50:R72,"*月*")</f>
        <v>14</v>
      </c>
      <c r="S49" s="47">
        <f>COUNTIF(S50:S72,"*月*")</f>
        <v>7</v>
      </c>
      <c r="T49" s="48">
        <f>SUM(T45:T72)</f>
        <v>215300</v>
      </c>
      <c r="U49" s="48">
        <f>SUM(U45:U72)</f>
        <v>34940</v>
      </c>
      <c r="V49" s="48">
        <f>SUM(V45:V72)</f>
        <v>250240</v>
      </c>
      <c r="W49" s="48">
        <f>SUM(W45:W72)</f>
        <v>249662.5</v>
      </c>
      <c r="X49" s="49">
        <f>V49/M49</f>
        <v>0.761765601217656</v>
      </c>
      <c r="Y49" s="40"/>
      <c r="Z49" s="40"/>
      <c r="AA49" s="50"/>
      <c r="AB49" s="50"/>
      <c r="AC49" s="43"/>
      <c r="AD49" s="51"/>
      <c r="AE49" s="43"/>
      <c r="AF49" s="40">
        <f>SUM(AF50:AF72)</f>
        <v>23</v>
      </c>
      <c r="AG49" s="40">
        <f>SUM(AG50:AG72)</f>
        <v>7</v>
      </c>
      <c r="AH49" s="40">
        <f>SUM(AH50:AH72)</f>
        <v>1</v>
      </c>
      <c r="AI49" s="40">
        <f>SUM(AI50:AI72)</f>
        <v>9</v>
      </c>
      <c r="AJ49" s="40">
        <f>SUM(AJ50:AJ72)</f>
        <v>3</v>
      </c>
      <c r="AK49" s="50"/>
      <c r="AL49" s="52">
        <f>SUM(AL50:AL72)</f>
        <v>13</v>
      </c>
      <c r="AM49" s="52">
        <f>SUM(AM50:AM72)</f>
        <v>4</v>
      </c>
      <c r="AN49" s="50"/>
      <c r="AO49" s="53"/>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row>
    <row r="50" spans="1:120" s="88" customFormat="1" ht="45.75" customHeight="1" outlineLevel="1">
      <c r="A50" s="55">
        <v>16</v>
      </c>
      <c r="B50" s="56">
        <f>SUBTOTAL(3,F$10:F50)</f>
        <v>40</v>
      </c>
      <c r="C50" s="57" t="s">
        <v>345</v>
      </c>
      <c r="D50" s="56" t="s">
        <v>346</v>
      </c>
      <c r="E50" s="56" t="s">
        <v>347</v>
      </c>
      <c r="F50" s="56" t="s">
        <v>69</v>
      </c>
      <c r="G50" s="57" t="s">
        <v>348</v>
      </c>
      <c r="H50" s="56" t="s">
        <v>349</v>
      </c>
      <c r="I50" s="58">
        <v>80000</v>
      </c>
      <c r="J50" s="58">
        <f t="shared" si="12"/>
        <v>80000</v>
      </c>
      <c r="K50" s="79">
        <v>46000</v>
      </c>
      <c r="L50" s="79">
        <v>44610</v>
      </c>
      <c r="M50" s="58">
        <v>20000</v>
      </c>
      <c r="N50" s="64">
        <v>6000</v>
      </c>
      <c r="O50" s="58">
        <f t="shared" si="13"/>
        <v>20000</v>
      </c>
      <c r="P50" s="61" t="s">
        <v>350</v>
      </c>
      <c r="Q50" s="104" t="s">
        <v>351</v>
      </c>
      <c r="R50" s="81"/>
      <c r="S50" s="81"/>
      <c r="T50" s="60">
        <v>3960</v>
      </c>
      <c r="U50" s="60">
        <v>650</v>
      </c>
      <c r="V50" s="60">
        <f t="shared" si="14"/>
        <v>4610</v>
      </c>
      <c r="W50" s="58">
        <f aca="true" t="shared" si="16" ref="W50:W67">V50</f>
        <v>4610</v>
      </c>
      <c r="X50" s="57" t="e">
        <f>#REF!</f>
        <v>#REF!</v>
      </c>
      <c r="Y50" s="56" t="s">
        <v>352</v>
      </c>
      <c r="Z50" s="72" t="s">
        <v>353</v>
      </c>
      <c r="AA50" s="56" t="s">
        <v>354</v>
      </c>
      <c r="AB50" s="56" t="s">
        <v>321</v>
      </c>
      <c r="AC50" s="56" t="s">
        <v>74</v>
      </c>
      <c r="AD50" s="73" t="s">
        <v>355</v>
      </c>
      <c r="AE50" s="73" t="s">
        <v>146</v>
      </c>
      <c r="AF50" s="82">
        <v>1</v>
      </c>
      <c r="AG50" s="87">
        <v>1</v>
      </c>
      <c r="AH50" s="87"/>
      <c r="AI50" s="62">
        <v>1</v>
      </c>
      <c r="AJ50" s="62"/>
      <c r="AK50" s="56"/>
      <c r="AL50" s="126"/>
      <c r="AM50" s="127"/>
      <c r="AN50" s="56"/>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row>
    <row r="51" spans="1:81" s="88" customFormat="1" ht="63" customHeight="1" outlineLevel="1">
      <c r="A51" s="56"/>
      <c r="B51" s="56">
        <f>SUBTOTAL(3,F$10:F51)</f>
        <v>41</v>
      </c>
      <c r="C51" s="128" t="s">
        <v>356</v>
      </c>
      <c r="D51" s="56" t="s">
        <v>86</v>
      </c>
      <c r="E51" s="56" t="s">
        <v>347</v>
      </c>
      <c r="F51" s="56" t="s">
        <v>119</v>
      </c>
      <c r="G51" s="57" t="s">
        <v>357</v>
      </c>
      <c r="H51" s="56" t="s">
        <v>99</v>
      </c>
      <c r="I51" s="58">
        <v>520000</v>
      </c>
      <c r="J51" s="58">
        <f t="shared" si="12"/>
        <v>520000</v>
      </c>
      <c r="K51" s="129">
        <v>250000</v>
      </c>
      <c r="L51" s="129">
        <v>263910</v>
      </c>
      <c r="M51" s="58">
        <v>200000</v>
      </c>
      <c r="N51" s="130">
        <v>250000</v>
      </c>
      <c r="O51" s="58">
        <f t="shared" si="13"/>
        <v>200000</v>
      </c>
      <c r="P51" s="61" t="s">
        <v>358</v>
      </c>
      <c r="Q51" s="81" t="s">
        <v>359</v>
      </c>
      <c r="R51" s="81"/>
      <c r="S51" s="81" t="s">
        <v>360</v>
      </c>
      <c r="T51" s="60">
        <v>137330</v>
      </c>
      <c r="U51" s="60">
        <v>26580</v>
      </c>
      <c r="V51" s="60">
        <f t="shared" si="14"/>
        <v>163910</v>
      </c>
      <c r="W51" s="58">
        <f t="shared" si="16"/>
        <v>163910</v>
      </c>
      <c r="X51" s="61" t="e">
        <f>#REF!</f>
        <v>#REF!</v>
      </c>
      <c r="Y51" s="131" t="s">
        <v>361</v>
      </c>
      <c r="Z51" s="131">
        <v>13950005506</v>
      </c>
      <c r="AA51" s="56" t="s">
        <v>284</v>
      </c>
      <c r="AB51" s="56" t="s">
        <v>321</v>
      </c>
      <c r="AC51" s="56" t="s">
        <v>128</v>
      </c>
      <c r="AD51" s="73" t="s">
        <v>355</v>
      </c>
      <c r="AE51" s="73" t="s">
        <v>146</v>
      </c>
      <c r="AF51" s="82">
        <v>1</v>
      </c>
      <c r="AG51" s="87">
        <v>1</v>
      </c>
      <c r="AH51" s="87">
        <v>1</v>
      </c>
      <c r="AI51" s="82">
        <v>1</v>
      </c>
      <c r="AJ51" s="82"/>
      <c r="AK51" s="56"/>
      <c r="AL51" s="127"/>
      <c r="AM51" s="127"/>
      <c r="AN51" s="56"/>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1:140" s="88" customFormat="1" ht="63" customHeight="1" outlineLevel="1">
      <c r="A52" s="56"/>
      <c r="B52" s="56">
        <f>SUBTOTAL(3,F$10:F52)</f>
        <v>42</v>
      </c>
      <c r="C52" s="57" t="s">
        <v>362</v>
      </c>
      <c r="D52" s="56" t="s">
        <v>346</v>
      </c>
      <c r="E52" s="56" t="s">
        <v>347</v>
      </c>
      <c r="F52" s="56" t="s">
        <v>69</v>
      </c>
      <c r="G52" s="57" t="s">
        <v>363</v>
      </c>
      <c r="H52" s="56" t="s">
        <v>99</v>
      </c>
      <c r="I52" s="58">
        <v>100000</v>
      </c>
      <c r="J52" s="58">
        <f t="shared" si="12"/>
        <v>100000</v>
      </c>
      <c r="K52" s="79">
        <v>28000</v>
      </c>
      <c r="L52" s="79">
        <v>21340</v>
      </c>
      <c r="M52" s="58">
        <v>30000</v>
      </c>
      <c r="N52" s="64">
        <v>20000</v>
      </c>
      <c r="O52" s="58">
        <f t="shared" si="13"/>
        <v>30000</v>
      </c>
      <c r="P52" s="61" t="s">
        <v>364</v>
      </c>
      <c r="Q52" s="81" t="s">
        <v>365</v>
      </c>
      <c r="R52" s="81"/>
      <c r="S52" s="81" t="s">
        <v>366</v>
      </c>
      <c r="T52" s="60">
        <v>11650</v>
      </c>
      <c r="U52" s="60">
        <v>1690</v>
      </c>
      <c r="V52" s="60">
        <f t="shared" si="14"/>
        <v>13340</v>
      </c>
      <c r="W52" s="58">
        <f t="shared" si="16"/>
        <v>13340</v>
      </c>
      <c r="X52" s="57" t="e">
        <f>#REF!</f>
        <v>#REF!</v>
      </c>
      <c r="Y52" s="131" t="s">
        <v>367</v>
      </c>
      <c r="Z52" s="131">
        <v>13665995444</v>
      </c>
      <c r="AA52" s="56" t="s">
        <v>354</v>
      </c>
      <c r="AB52" s="56" t="s">
        <v>321</v>
      </c>
      <c r="AC52" s="56" t="s">
        <v>74</v>
      </c>
      <c r="AD52" s="73" t="s">
        <v>355</v>
      </c>
      <c r="AE52" s="73" t="s">
        <v>146</v>
      </c>
      <c r="AF52" s="82">
        <v>1</v>
      </c>
      <c r="AG52" s="87">
        <v>1</v>
      </c>
      <c r="AH52" s="87"/>
      <c r="AI52" s="87">
        <v>1</v>
      </c>
      <c r="AJ52" s="87"/>
      <c r="AK52" s="56"/>
      <c r="AL52" s="2"/>
      <c r="AM52" s="2"/>
      <c r="AN52" s="56"/>
      <c r="AO52" s="4"/>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5"/>
      <c r="DR52" s="5"/>
      <c r="DS52" s="5"/>
      <c r="DT52" s="5"/>
      <c r="DU52" s="5"/>
      <c r="DV52" s="5"/>
      <c r="DW52" s="5"/>
      <c r="DX52" s="5"/>
      <c r="DY52" s="5"/>
      <c r="DZ52" s="5"/>
      <c r="EA52" s="5"/>
      <c r="EB52" s="5"/>
      <c r="EC52" s="5"/>
      <c r="ED52" s="5"/>
      <c r="EE52" s="5"/>
      <c r="EF52" s="5"/>
      <c r="EG52" s="5"/>
      <c r="EH52" s="5"/>
      <c r="EI52" s="5"/>
      <c r="EJ52" s="5"/>
    </row>
    <row r="53" spans="1:120" s="88" customFormat="1" ht="51.75" customHeight="1" outlineLevel="1">
      <c r="A53" s="56"/>
      <c r="B53" s="56">
        <f>SUBTOTAL(3,F$10:F53)</f>
        <v>43</v>
      </c>
      <c r="C53" s="57" t="s">
        <v>368</v>
      </c>
      <c r="D53" s="62" t="s">
        <v>346</v>
      </c>
      <c r="E53" s="56" t="s">
        <v>347</v>
      </c>
      <c r="F53" s="56" t="s">
        <v>69</v>
      </c>
      <c r="G53" s="57" t="s">
        <v>369</v>
      </c>
      <c r="H53" s="56" t="s">
        <v>349</v>
      </c>
      <c r="I53" s="58">
        <v>20000</v>
      </c>
      <c r="J53" s="69">
        <f t="shared" si="12"/>
        <v>20000</v>
      </c>
      <c r="K53" s="79">
        <v>1000</v>
      </c>
      <c r="L53" s="79">
        <v>8000</v>
      </c>
      <c r="M53" s="58">
        <v>5000</v>
      </c>
      <c r="N53" s="64">
        <v>15000</v>
      </c>
      <c r="O53" s="69">
        <f t="shared" si="13"/>
        <v>5000</v>
      </c>
      <c r="P53" s="61" t="s">
        <v>370</v>
      </c>
      <c r="Q53" s="104" t="s">
        <v>371</v>
      </c>
      <c r="R53" s="81" t="s">
        <v>73</v>
      </c>
      <c r="S53" s="81">
        <v>44348</v>
      </c>
      <c r="T53" s="60">
        <v>2750</v>
      </c>
      <c r="U53" s="60">
        <v>250</v>
      </c>
      <c r="V53" s="60">
        <f t="shared" si="14"/>
        <v>3000</v>
      </c>
      <c r="W53" s="69">
        <f t="shared" si="16"/>
        <v>3000</v>
      </c>
      <c r="X53" s="57" t="e">
        <f>#REF!</f>
        <v>#REF!</v>
      </c>
      <c r="Y53" s="131" t="s">
        <v>367</v>
      </c>
      <c r="Z53" s="131">
        <v>13665995444</v>
      </c>
      <c r="AA53" s="56" t="s">
        <v>354</v>
      </c>
      <c r="AB53" s="56" t="s">
        <v>321</v>
      </c>
      <c r="AC53" s="56" t="s">
        <v>74</v>
      </c>
      <c r="AD53" s="73" t="s">
        <v>355</v>
      </c>
      <c r="AE53" s="73" t="s">
        <v>146</v>
      </c>
      <c r="AF53" s="82">
        <v>1</v>
      </c>
      <c r="AG53" s="87">
        <v>1</v>
      </c>
      <c r="AH53" s="87"/>
      <c r="AI53" s="87"/>
      <c r="AJ53" s="87"/>
      <c r="AK53" s="56"/>
      <c r="AL53" s="127">
        <v>1</v>
      </c>
      <c r="AM53" s="127"/>
      <c r="AN53" s="56"/>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140"/>
      <c r="BT53" s="140"/>
      <c r="BU53" s="141"/>
      <c r="BV53" s="7"/>
      <c r="BW53" s="142"/>
      <c r="BX53" s="143"/>
      <c r="BY53" s="143"/>
      <c r="BZ53" s="144"/>
      <c r="CA53" s="143"/>
      <c r="CB53" s="145"/>
      <c r="CC53" s="146"/>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row>
    <row r="54" spans="1:120" s="87" customFormat="1" ht="55.5" customHeight="1" outlineLevel="1">
      <c r="A54" s="82">
        <v>1</v>
      </c>
      <c r="B54" s="56">
        <f>SUBTOTAL(3,F$10:F54)</f>
        <v>44</v>
      </c>
      <c r="C54" s="57" t="s">
        <v>372</v>
      </c>
      <c r="D54" s="56" t="s">
        <v>346</v>
      </c>
      <c r="E54" s="56" t="s">
        <v>347</v>
      </c>
      <c r="F54" s="62" t="s">
        <v>119</v>
      </c>
      <c r="G54" s="57" t="s">
        <v>373</v>
      </c>
      <c r="H54" s="56" t="s">
        <v>99</v>
      </c>
      <c r="I54" s="84">
        <v>100000</v>
      </c>
      <c r="J54" s="69">
        <f t="shared" si="12"/>
        <v>100000</v>
      </c>
      <c r="K54" s="69">
        <v>45000</v>
      </c>
      <c r="L54" s="69">
        <v>35300</v>
      </c>
      <c r="M54" s="58">
        <v>25000</v>
      </c>
      <c r="N54" s="85">
        <v>30000</v>
      </c>
      <c r="O54" s="69">
        <f t="shared" si="13"/>
        <v>25000</v>
      </c>
      <c r="P54" s="61" t="s">
        <v>374</v>
      </c>
      <c r="Q54" s="81" t="s">
        <v>375</v>
      </c>
      <c r="R54" s="81"/>
      <c r="S54" s="55" t="s">
        <v>376</v>
      </c>
      <c r="T54" s="60">
        <v>17750</v>
      </c>
      <c r="U54" s="60">
        <v>2550</v>
      </c>
      <c r="V54" s="60">
        <f t="shared" si="14"/>
        <v>20300</v>
      </c>
      <c r="W54" s="69">
        <f t="shared" si="16"/>
        <v>20300</v>
      </c>
      <c r="X54" s="61" t="e">
        <f>#REF!</f>
        <v>#REF!</v>
      </c>
      <c r="Y54" s="56" t="s">
        <v>377</v>
      </c>
      <c r="Z54" s="56">
        <v>13805965608</v>
      </c>
      <c r="AA54" s="56" t="s">
        <v>260</v>
      </c>
      <c r="AB54" s="56" t="s">
        <v>321</v>
      </c>
      <c r="AC54" s="56" t="s">
        <v>128</v>
      </c>
      <c r="AD54" s="73" t="s">
        <v>355</v>
      </c>
      <c r="AE54" s="73" t="s">
        <v>146</v>
      </c>
      <c r="AF54" s="82">
        <v>1</v>
      </c>
      <c r="AG54" s="64">
        <v>1</v>
      </c>
      <c r="AH54" s="64"/>
      <c r="AI54" s="56">
        <v>1</v>
      </c>
      <c r="AJ54" s="56"/>
      <c r="AK54" s="56"/>
      <c r="AL54" s="127"/>
      <c r="AM54" s="127">
        <v>1</v>
      </c>
      <c r="AN54" s="56"/>
      <c r="AO54" s="88"/>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row>
    <row r="55" spans="1:140" s="6" customFormat="1" ht="70.5" customHeight="1" outlineLevel="1">
      <c r="A55" s="132"/>
      <c r="B55" s="56">
        <f>SUBTOTAL(3,F$10:F55)</f>
        <v>45</v>
      </c>
      <c r="C55" s="57" t="s">
        <v>378</v>
      </c>
      <c r="D55" s="56" t="s">
        <v>77</v>
      </c>
      <c r="E55" s="56" t="s">
        <v>347</v>
      </c>
      <c r="F55" s="56" t="s">
        <v>119</v>
      </c>
      <c r="G55" s="57" t="s">
        <v>379</v>
      </c>
      <c r="H55" s="62" t="s">
        <v>194</v>
      </c>
      <c r="I55" s="84">
        <v>100000</v>
      </c>
      <c r="J55" s="69">
        <f t="shared" si="12"/>
        <v>100000</v>
      </c>
      <c r="K55" s="69">
        <v>5000</v>
      </c>
      <c r="L55" s="69"/>
      <c r="M55" s="58">
        <v>5000</v>
      </c>
      <c r="N55" s="85"/>
      <c r="O55" s="69">
        <f t="shared" si="13"/>
        <v>5000</v>
      </c>
      <c r="P55" s="103" t="s">
        <v>380</v>
      </c>
      <c r="Q55" s="103"/>
      <c r="R55" s="81" t="s">
        <v>124</v>
      </c>
      <c r="S55" s="81"/>
      <c r="T55" s="60"/>
      <c r="U55" s="60"/>
      <c r="V55" s="60"/>
      <c r="W55" s="69">
        <f t="shared" si="16"/>
        <v>0</v>
      </c>
      <c r="X55" s="57"/>
      <c r="Y55" s="56" t="s">
        <v>381</v>
      </c>
      <c r="Z55" s="56">
        <v>15159751058</v>
      </c>
      <c r="AA55" s="56" t="s">
        <v>382</v>
      </c>
      <c r="AB55" s="56" t="s">
        <v>383</v>
      </c>
      <c r="AC55" s="56" t="s">
        <v>128</v>
      </c>
      <c r="AD55" s="56" t="s">
        <v>355</v>
      </c>
      <c r="AE55" s="56" t="s">
        <v>146</v>
      </c>
      <c r="AF55" s="56">
        <v>1</v>
      </c>
      <c r="AG55" s="64"/>
      <c r="AH55" s="64"/>
      <c r="AI55" s="56"/>
      <c r="AJ55" s="56">
        <v>1</v>
      </c>
      <c r="AK55" s="56"/>
      <c r="AL55" s="2">
        <v>1</v>
      </c>
      <c r="AM55" s="2"/>
      <c r="AN55" s="56"/>
      <c r="AO55" s="4"/>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145"/>
      <c r="CE55" s="142"/>
      <c r="CF55" s="143"/>
      <c r="CG55" s="143"/>
      <c r="CH55" s="7"/>
      <c r="CI55" s="7"/>
      <c r="CJ55" s="7"/>
      <c r="CK55" s="7"/>
      <c r="CN55" s="140"/>
      <c r="CO55" s="140"/>
      <c r="CP55" s="140"/>
      <c r="CQ55" s="140"/>
      <c r="CR55" s="140"/>
      <c r="CS55" s="140"/>
      <c r="CT55" s="147"/>
      <c r="CU55" s="148"/>
      <c r="CV55" s="140"/>
      <c r="CW55" s="147"/>
      <c r="CX55" s="140"/>
      <c r="CY55" s="140"/>
      <c r="CZ55" s="140"/>
      <c r="DA55" s="140"/>
      <c r="DB55" s="140"/>
      <c r="DC55" s="140"/>
      <c r="DD55" s="141"/>
      <c r="DE55" s="7"/>
      <c r="DF55" s="142"/>
      <c r="DG55" s="143"/>
      <c r="DH55" s="143"/>
      <c r="DI55" s="145"/>
      <c r="DJ55" s="146"/>
      <c r="DK55" s="145"/>
      <c r="DL55" s="7"/>
      <c r="DM55" s="7"/>
      <c r="DO55" s="5"/>
      <c r="DP55" s="5"/>
      <c r="DQ55" s="5"/>
      <c r="DR55" s="5"/>
      <c r="DS55" s="5"/>
      <c r="DT55" s="5"/>
      <c r="DU55" s="5"/>
      <c r="DV55" s="5"/>
      <c r="DW55" s="5"/>
      <c r="DX55" s="5"/>
      <c r="DY55" s="5"/>
      <c r="DZ55" s="5"/>
      <c r="EA55" s="5"/>
      <c r="EB55" s="5"/>
      <c r="EC55" s="5"/>
      <c r="ED55" s="5"/>
      <c r="EE55" s="5"/>
      <c r="EF55" s="5"/>
      <c r="EG55" s="5"/>
      <c r="EH55" s="5"/>
      <c r="EI55" s="5"/>
      <c r="EJ55" s="5"/>
    </row>
    <row r="56" spans="1:120" ht="39" customHeight="1" outlineLevel="1">
      <c r="A56" s="5"/>
      <c r="B56" s="56">
        <f>SUBTOTAL(3,F$10:F56)</f>
        <v>46</v>
      </c>
      <c r="C56" s="103" t="s">
        <v>384</v>
      </c>
      <c r="D56" s="56" t="s">
        <v>55</v>
      </c>
      <c r="E56" s="56" t="s">
        <v>347</v>
      </c>
      <c r="F56" s="56" t="s">
        <v>69</v>
      </c>
      <c r="G56" s="128" t="s">
        <v>385</v>
      </c>
      <c r="H56" s="56" t="s">
        <v>71</v>
      </c>
      <c r="I56" s="115">
        <v>35000</v>
      </c>
      <c r="J56" s="115">
        <f t="shared" si="12"/>
        <v>35000</v>
      </c>
      <c r="K56" s="133">
        <v>100</v>
      </c>
      <c r="L56" s="133">
        <v>1050</v>
      </c>
      <c r="M56" s="58">
        <v>2000</v>
      </c>
      <c r="N56" s="134">
        <v>3000</v>
      </c>
      <c r="O56" s="115">
        <f t="shared" si="13"/>
        <v>2000</v>
      </c>
      <c r="P56" s="61" t="s">
        <v>386</v>
      </c>
      <c r="Q56" s="81" t="s">
        <v>387</v>
      </c>
      <c r="R56" s="81" t="s">
        <v>124</v>
      </c>
      <c r="S56" s="81"/>
      <c r="T56" s="115">
        <v>950</v>
      </c>
      <c r="U56" s="115">
        <v>100</v>
      </c>
      <c r="V56" s="60">
        <f>U56+T56</f>
        <v>1050</v>
      </c>
      <c r="W56" s="115">
        <f t="shared" si="16"/>
        <v>1050</v>
      </c>
      <c r="X56" s="61" t="e">
        <f>#REF!</f>
        <v>#REF!</v>
      </c>
      <c r="Y56" s="56" t="s">
        <v>388</v>
      </c>
      <c r="Z56" s="131" t="s">
        <v>388</v>
      </c>
      <c r="AA56" s="56" t="s">
        <v>354</v>
      </c>
      <c r="AB56" s="56" t="s">
        <v>321</v>
      </c>
      <c r="AC56" s="56" t="s">
        <v>74</v>
      </c>
      <c r="AD56" s="73" t="s">
        <v>355</v>
      </c>
      <c r="AE56" s="56" t="s">
        <v>146</v>
      </c>
      <c r="AF56" s="114">
        <v>1</v>
      </c>
      <c r="AG56" s="134"/>
      <c r="AH56" s="134"/>
      <c r="AI56" s="114"/>
      <c r="AJ56" s="114"/>
      <c r="AK56" s="56"/>
      <c r="AL56" s="127">
        <v>1</v>
      </c>
      <c r="AM56" s="20"/>
      <c r="AN56" s="56"/>
      <c r="AO56" s="5"/>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row>
    <row r="57" spans="1:142" s="140" customFormat="1" ht="36" customHeight="1" outlineLevel="1">
      <c r="A57" s="135"/>
      <c r="B57" s="56">
        <f>SUBTOTAL(3,F$10:F57)</f>
        <v>47</v>
      </c>
      <c r="C57" s="91" t="s">
        <v>389</v>
      </c>
      <c r="D57" s="62" t="s">
        <v>55</v>
      </c>
      <c r="E57" s="136" t="s">
        <v>347</v>
      </c>
      <c r="F57" s="86" t="s">
        <v>119</v>
      </c>
      <c r="G57" s="91" t="s">
        <v>390</v>
      </c>
      <c r="H57" s="86" t="s">
        <v>71</v>
      </c>
      <c r="I57" s="93">
        <v>55000</v>
      </c>
      <c r="J57" s="60">
        <f t="shared" si="12"/>
        <v>55000</v>
      </c>
      <c r="K57" s="69">
        <v>0</v>
      </c>
      <c r="L57" s="69"/>
      <c r="M57" s="58">
        <v>15000</v>
      </c>
      <c r="N57" s="64"/>
      <c r="O57" s="115">
        <f t="shared" si="13"/>
        <v>15000</v>
      </c>
      <c r="P57" s="91" t="s">
        <v>391</v>
      </c>
      <c r="Q57" s="57"/>
      <c r="R57" s="86" t="s">
        <v>124</v>
      </c>
      <c r="S57" s="137">
        <v>44531</v>
      </c>
      <c r="T57" s="134"/>
      <c r="U57" s="134"/>
      <c r="V57" s="60"/>
      <c r="W57" s="134">
        <f t="shared" si="16"/>
        <v>0</v>
      </c>
      <c r="X57" s="64"/>
      <c r="Y57" s="86" t="s">
        <v>392</v>
      </c>
      <c r="Z57" s="138" t="s">
        <v>393</v>
      </c>
      <c r="AA57" s="56" t="s">
        <v>382</v>
      </c>
      <c r="AB57" s="56" t="s">
        <v>321</v>
      </c>
      <c r="AC57" s="56" t="s">
        <v>128</v>
      </c>
      <c r="AD57" s="56" t="s">
        <v>355</v>
      </c>
      <c r="AE57" s="73" t="s">
        <v>146</v>
      </c>
      <c r="AF57" s="114">
        <v>1</v>
      </c>
      <c r="AG57" s="134"/>
      <c r="AH57" s="134"/>
      <c r="AI57" s="114"/>
      <c r="AJ57" s="114">
        <v>1</v>
      </c>
      <c r="AK57" s="56"/>
      <c r="AL57" s="20">
        <v>1</v>
      </c>
      <c r="AM57" s="20"/>
      <c r="AN57" s="56"/>
      <c r="AO57" s="139"/>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5"/>
      <c r="DR57" s="5"/>
      <c r="DS57" s="5"/>
      <c r="DT57" s="5"/>
      <c r="DU57" s="5"/>
      <c r="DV57" s="5"/>
      <c r="DW57" s="5"/>
      <c r="DX57" s="5"/>
      <c r="DY57" s="5"/>
      <c r="DZ57" s="5"/>
      <c r="EA57" s="5"/>
      <c r="EB57" s="5"/>
      <c r="EC57" s="5"/>
      <c r="ED57" s="5"/>
      <c r="EE57" s="5"/>
      <c r="EF57" s="5"/>
      <c r="EG57" s="5"/>
      <c r="EH57" s="5"/>
      <c r="EI57" s="5"/>
      <c r="EJ57" s="5"/>
      <c r="EK57" s="5"/>
      <c r="EL57" s="5"/>
    </row>
    <row r="58" spans="1:120" s="87" customFormat="1" ht="65.25" customHeight="1" outlineLevel="1">
      <c r="A58" s="82"/>
      <c r="B58" s="56">
        <f>SUBTOTAL(3,F$10:F58)</f>
        <v>48</v>
      </c>
      <c r="C58" s="57" t="s">
        <v>394</v>
      </c>
      <c r="D58" s="56" t="s">
        <v>55</v>
      </c>
      <c r="E58" s="56" t="s">
        <v>347</v>
      </c>
      <c r="F58" s="56" t="s">
        <v>69</v>
      </c>
      <c r="G58" s="101" t="s">
        <v>395</v>
      </c>
      <c r="H58" s="62" t="s">
        <v>306</v>
      </c>
      <c r="I58" s="58">
        <v>22000</v>
      </c>
      <c r="J58" s="58">
        <f t="shared" si="12"/>
        <v>22000</v>
      </c>
      <c r="K58" s="79">
        <v>12000</v>
      </c>
      <c r="L58" s="79">
        <v>6400</v>
      </c>
      <c r="M58" s="58">
        <v>10000</v>
      </c>
      <c r="N58" s="112">
        <v>3000</v>
      </c>
      <c r="O58" s="58">
        <f t="shared" si="13"/>
        <v>10000</v>
      </c>
      <c r="P58" s="61" t="s">
        <v>396</v>
      </c>
      <c r="Q58" s="81" t="s">
        <v>397</v>
      </c>
      <c r="R58" s="81"/>
      <c r="S58" s="81" t="s">
        <v>220</v>
      </c>
      <c r="T58" s="60">
        <v>3050</v>
      </c>
      <c r="U58" s="60" t="e">
        <f>#REF!</f>
        <v>#REF!</v>
      </c>
      <c r="V58" s="60" t="e">
        <f>U58+T58</f>
        <v>#REF!</v>
      </c>
      <c r="W58" s="58" t="e">
        <f t="shared" si="16"/>
        <v>#REF!</v>
      </c>
      <c r="X58" s="61" t="e">
        <f>#REF!</f>
        <v>#REF!</v>
      </c>
      <c r="Y58" s="131" t="s">
        <v>398</v>
      </c>
      <c r="Z58" s="131">
        <v>13905069038</v>
      </c>
      <c r="AA58" s="56" t="s">
        <v>354</v>
      </c>
      <c r="AB58" s="56" t="s">
        <v>321</v>
      </c>
      <c r="AC58" s="56" t="s">
        <v>74</v>
      </c>
      <c r="AD58" s="73" t="s">
        <v>355</v>
      </c>
      <c r="AE58" s="73" t="s">
        <v>146</v>
      </c>
      <c r="AF58" s="82">
        <v>1</v>
      </c>
      <c r="AG58" s="87">
        <v>1</v>
      </c>
      <c r="AI58" s="62">
        <v>1</v>
      </c>
      <c r="AJ58" s="62"/>
      <c r="AK58" s="56"/>
      <c r="AL58" s="126"/>
      <c r="AM58" s="127">
        <v>1</v>
      </c>
      <c r="AN58" s="56"/>
      <c r="AO58" s="88"/>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row>
    <row r="59" spans="1:120" s="87" customFormat="1" ht="41.25" customHeight="1" outlineLevel="1">
      <c r="A59" s="82">
        <v>1</v>
      </c>
      <c r="B59" s="56">
        <f>SUBTOTAL(3,F$10:F59)</f>
        <v>49</v>
      </c>
      <c r="C59" s="57" t="s">
        <v>399</v>
      </c>
      <c r="D59" s="56" t="s">
        <v>55</v>
      </c>
      <c r="E59" s="56" t="s">
        <v>347</v>
      </c>
      <c r="F59" s="56" t="s">
        <v>119</v>
      </c>
      <c r="G59" s="101" t="s">
        <v>400</v>
      </c>
      <c r="H59" s="62" t="s">
        <v>99</v>
      </c>
      <c r="I59" s="58">
        <v>15000</v>
      </c>
      <c r="J59" s="58">
        <f t="shared" si="12"/>
        <v>15000</v>
      </c>
      <c r="K59" s="79">
        <v>1500</v>
      </c>
      <c r="L59" s="79">
        <v>1310</v>
      </c>
      <c r="M59" s="58">
        <v>5000</v>
      </c>
      <c r="N59" s="112">
        <v>5000</v>
      </c>
      <c r="O59" s="58">
        <f t="shared" si="13"/>
        <v>5000</v>
      </c>
      <c r="P59" s="61" t="s">
        <v>401</v>
      </c>
      <c r="Q59" s="81" t="s">
        <v>402</v>
      </c>
      <c r="R59" s="81"/>
      <c r="S59" s="81">
        <v>44256</v>
      </c>
      <c r="T59" s="60">
        <v>760</v>
      </c>
      <c r="U59" s="60">
        <v>50</v>
      </c>
      <c r="V59" s="60">
        <f>U59+T59</f>
        <v>810</v>
      </c>
      <c r="W59" s="58">
        <f t="shared" si="16"/>
        <v>810</v>
      </c>
      <c r="X59" s="61" t="e">
        <f>#REF!</f>
        <v>#REF!</v>
      </c>
      <c r="Y59" s="131" t="s">
        <v>403</v>
      </c>
      <c r="Z59" s="131">
        <v>13905973252</v>
      </c>
      <c r="AA59" s="56" t="s">
        <v>404</v>
      </c>
      <c r="AB59" s="56" t="s">
        <v>321</v>
      </c>
      <c r="AC59" s="56" t="s">
        <v>128</v>
      </c>
      <c r="AD59" s="73" t="s">
        <v>355</v>
      </c>
      <c r="AE59" s="73" t="s">
        <v>146</v>
      </c>
      <c r="AF59" s="82">
        <v>1</v>
      </c>
      <c r="AK59" s="56"/>
      <c r="AL59" s="127"/>
      <c r="AM59" s="127"/>
      <c r="AN59" s="56"/>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row>
    <row r="60" spans="1:140" s="88" customFormat="1" ht="48" customHeight="1" outlineLevel="1">
      <c r="A60" s="56"/>
      <c r="B60" s="56">
        <f>SUBTOTAL(3,F$10:F60)</f>
        <v>50</v>
      </c>
      <c r="C60" s="57" t="s">
        <v>405</v>
      </c>
      <c r="D60" s="56" t="s">
        <v>55</v>
      </c>
      <c r="E60" s="56" t="s">
        <v>347</v>
      </c>
      <c r="F60" s="56" t="s">
        <v>119</v>
      </c>
      <c r="G60" s="57" t="s">
        <v>406</v>
      </c>
      <c r="H60" s="56" t="s">
        <v>121</v>
      </c>
      <c r="I60" s="58">
        <v>8000</v>
      </c>
      <c r="J60" s="58">
        <f t="shared" si="12"/>
        <v>8000</v>
      </c>
      <c r="K60" s="79">
        <v>3500</v>
      </c>
      <c r="L60" s="79">
        <v>3525</v>
      </c>
      <c r="M60" s="58">
        <v>4500</v>
      </c>
      <c r="N60" s="64">
        <v>2000</v>
      </c>
      <c r="O60" s="58">
        <f t="shared" si="13"/>
        <v>4500</v>
      </c>
      <c r="P60" s="61" t="s">
        <v>407</v>
      </c>
      <c r="Q60" s="81" t="s">
        <v>408</v>
      </c>
      <c r="R60" s="81"/>
      <c r="S60" s="81" t="s">
        <v>124</v>
      </c>
      <c r="T60" s="60">
        <v>1795</v>
      </c>
      <c r="U60" s="60" t="e">
        <f>#REF!</f>
        <v>#REF!</v>
      </c>
      <c r="V60" s="60" t="e">
        <f>#REF!</f>
        <v>#REF!</v>
      </c>
      <c r="W60" s="58" t="e">
        <f t="shared" si="16"/>
        <v>#REF!</v>
      </c>
      <c r="X60" s="61" t="e">
        <f>#REF!</f>
        <v>#REF!</v>
      </c>
      <c r="Y60" s="131" t="s">
        <v>409</v>
      </c>
      <c r="Z60" s="131">
        <v>13906004585</v>
      </c>
      <c r="AA60" s="56" t="s">
        <v>260</v>
      </c>
      <c r="AB60" s="56" t="s">
        <v>321</v>
      </c>
      <c r="AC60" s="56" t="s">
        <v>128</v>
      </c>
      <c r="AD60" s="73" t="s">
        <v>355</v>
      </c>
      <c r="AE60" s="73" t="s">
        <v>146</v>
      </c>
      <c r="AF60" s="82">
        <v>1</v>
      </c>
      <c r="AG60" s="87"/>
      <c r="AH60" s="87"/>
      <c r="AI60" s="62">
        <v>1</v>
      </c>
      <c r="AJ60" s="62"/>
      <c r="AK60" s="56"/>
      <c r="AL60" s="2"/>
      <c r="AM60" s="2">
        <v>1</v>
      </c>
      <c r="AN60" s="56"/>
      <c r="AO60" s="4"/>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140"/>
      <c r="BT60" s="140"/>
      <c r="BU60" s="135"/>
      <c r="BV60" s="56"/>
      <c r="BW60" s="103"/>
      <c r="BX60" s="62"/>
      <c r="BY60" s="62"/>
      <c r="BZ60" s="111"/>
      <c r="CA60" s="62"/>
      <c r="CB60" s="84"/>
      <c r="CC60" s="58"/>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5"/>
      <c r="DR60" s="5"/>
      <c r="DS60" s="5"/>
      <c r="DT60" s="5"/>
      <c r="DU60" s="5"/>
      <c r="DV60" s="5"/>
      <c r="DW60" s="5"/>
      <c r="DX60" s="5"/>
      <c r="DY60" s="5"/>
      <c r="DZ60" s="5"/>
      <c r="EA60" s="5"/>
      <c r="EB60" s="5"/>
      <c r="EC60" s="5"/>
      <c r="ED60" s="5"/>
      <c r="EE60" s="5"/>
      <c r="EF60" s="5"/>
      <c r="EG60" s="5"/>
      <c r="EH60" s="5"/>
      <c r="EI60" s="5"/>
      <c r="EJ60" s="5"/>
    </row>
    <row r="61" spans="1:120" s="140" customFormat="1" ht="43.5" customHeight="1" outlineLevel="1">
      <c r="A61" s="82"/>
      <c r="B61" s="56">
        <f>SUBTOTAL(3,F$10:F61)</f>
        <v>51</v>
      </c>
      <c r="C61" s="57" t="s">
        <v>410</v>
      </c>
      <c r="D61" s="56" t="s">
        <v>55</v>
      </c>
      <c r="E61" s="56" t="s">
        <v>347</v>
      </c>
      <c r="F61" s="56" t="s">
        <v>119</v>
      </c>
      <c r="G61" s="57" t="s">
        <v>411</v>
      </c>
      <c r="H61" s="62" t="s">
        <v>99</v>
      </c>
      <c r="I61" s="58">
        <v>5000</v>
      </c>
      <c r="J61" s="58">
        <f t="shared" si="12"/>
        <v>5000</v>
      </c>
      <c r="K61" s="79">
        <v>2000</v>
      </c>
      <c r="L61" s="79">
        <v>1835</v>
      </c>
      <c r="M61" s="58">
        <v>2000</v>
      </c>
      <c r="N61" s="112">
        <v>500</v>
      </c>
      <c r="O61" s="58">
        <f t="shared" si="13"/>
        <v>2000</v>
      </c>
      <c r="P61" s="61" t="s">
        <v>401</v>
      </c>
      <c r="Q61" s="81" t="s">
        <v>412</v>
      </c>
      <c r="R61" s="81"/>
      <c r="S61" s="81" t="s">
        <v>81</v>
      </c>
      <c r="T61" s="60">
        <v>295</v>
      </c>
      <c r="U61" s="60">
        <v>40</v>
      </c>
      <c r="V61" s="60">
        <f aca="true" t="shared" si="17" ref="V61:V68">U61+T61</f>
        <v>335</v>
      </c>
      <c r="W61" s="58">
        <f t="shared" si="16"/>
        <v>335</v>
      </c>
      <c r="X61" s="57" t="e">
        <f>#REF!</f>
        <v>#REF!</v>
      </c>
      <c r="Y61" s="131" t="s">
        <v>413</v>
      </c>
      <c r="Z61" s="131">
        <v>18872773603</v>
      </c>
      <c r="AA61" s="56" t="s">
        <v>414</v>
      </c>
      <c r="AB61" s="56" t="s">
        <v>321</v>
      </c>
      <c r="AC61" s="56" t="s">
        <v>128</v>
      </c>
      <c r="AD61" s="73" t="s">
        <v>355</v>
      </c>
      <c r="AE61" s="73" t="s">
        <v>146</v>
      </c>
      <c r="AF61" s="82">
        <v>1</v>
      </c>
      <c r="AG61" s="87"/>
      <c r="AH61" s="87"/>
      <c r="AI61" s="62">
        <v>1</v>
      </c>
      <c r="AJ61" s="62"/>
      <c r="AK61" s="56"/>
      <c r="AL61" s="126"/>
      <c r="AM61" s="127">
        <v>1</v>
      </c>
      <c r="AN61" s="56"/>
      <c r="AO61" s="88"/>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U61" s="135"/>
      <c r="BV61" s="56"/>
      <c r="BW61" s="103"/>
      <c r="BX61" s="62"/>
      <c r="BY61" s="62"/>
      <c r="BZ61" s="111"/>
      <c r="CA61" s="62"/>
      <c r="CB61" s="84"/>
      <c r="CC61" s="5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row>
    <row r="62" spans="1:120" s="6" customFormat="1" ht="32.25" customHeight="1" outlineLevel="1">
      <c r="A62" s="55"/>
      <c r="B62" s="56">
        <f>SUBTOTAL(3,F$10:F62)</f>
        <v>52</v>
      </c>
      <c r="C62" s="57" t="s">
        <v>415</v>
      </c>
      <c r="D62" s="56" t="s">
        <v>55</v>
      </c>
      <c r="E62" s="56" t="s">
        <v>347</v>
      </c>
      <c r="F62" s="56" t="s">
        <v>69</v>
      </c>
      <c r="G62" s="57" t="s">
        <v>416</v>
      </c>
      <c r="H62" s="62" t="s">
        <v>99</v>
      </c>
      <c r="I62" s="58">
        <v>12000</v>
      </c>
      <c r="J62" s="58">
        <f t="shared" si="12"/>
        <v>12000</v>
      </c>
      <c r="K62" s="79">
        <v>3000</v>
      </c>
      <c r="L62" s="79">
        <v>2430</v>
      </c>
      <c r="M62" s="58">
        <v>2000</v>
      </c>
      <c r="N62" s="59">
        <v>2000</v>
      </c>
      <c r="O62" s="58">
        <f t="shared" si="13"/>
        <v>2000</v>
      </c>
      <c r="P62" s="61" t="s">
        <v>401</v>
      </c>
      <c r="Q62" s="104" t="s">
        <v>417</v>
      </c>
      <c r="R62" s="81"/>
      <c r="S62" s="81"/>
      <c r="T62" s="60">
        <v>1250</v>
      </c>
      <c r="U62" s="60">
        <v>180</v>
      </c>
      <c r="V62" s="60">
        <f t="shared" si="17"/>
        <v>1430</v>
      </c>
      <c r="W62" s="58">
        <f t="shared" si="16"/>
        <v>1430</v>
      </c>
      <c r="X62" s="61" t="e">
        <f>#REF!</f>
        <v>#REF!</v>
      </c>
      <c r="Y62" s="131" t="s">
        <v>418</v>
      </c>
      <c r="Z62" s="131">
        <v>13959947094</v>
      </c>
      <c r="AA62" s="56" t="s">
        <v>354</v>
      </c>
      <c r="AB62" s="56" t="s">
        <v>321</v>
      </c>
      <c r="AC62" s="56" t="s">
        <v>74</v>
      </c>
      <c r="AD62" s="73" t="s">
        <v>355</v>
      </c>
      <c r="AE62" s="73" t="s">
        <v>146</v>
      </c>
      <c r="AF62" s="82">
        <v>1</v>
      </c>
      <c r="AG62" s="64"/>
      <c r="AH62" s="64"/>
      <c r="AI62" s="64">
        <v>1</v>
      </c>
      <c r="AJ62" s="64"/>
      <c r="AK62" s="56"/>
      <c r="AL62" s="2"/>
      <c r="AM62" s="2"/>
      <c r="AN62" s="56"/>
      <c r="AO62" s="4"/>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140"/>
      <c r="BT62" s="140"/>
      <c r="BU62" s="135"/>
      <c r="BV62" s="56"/>
      <c r="BW62" s="103"/>
      <c r="BX62" s="62"/>
      <c r="BY62" s="62"/>
      <c r="BZ62" s="111"/>
      <c r="CA62" s="62"/>
      <c r="CB62" s="84"/>
      <c r="CC62" s="58"/>
      <c r="CD62" s="84"/>
      <c r="CE62" s="103"/>
      <c r="CF62" s="62"/>
      <c r="CG62" s="62"/>
      <c r="CH62" s="56"/>
      <c r="CI62" s="56"/>
      <c r="CJ62" s="56"/>
      <c r="CK62" s="56"/>
      <c r="CL62" s="4"/>
      <c r="CM62" s="4"/>
      <c r="CN62" s="151"/>
      <c r="CO62" s="151"/>
      <c r="CP62" s="151"/>
      <c r="CQ62" s="151"/>
      <c r="CR62" s="88"/>
      <c r="CS62" s="88"/>
      <c r="CT62" s="118"/>
      <c r="CU62" s="3"/>
      <c r="CV62" s="88"/>
      <c r="CW62" s="118"/>
      <c r="CX62" s="88"/>
      <c r="CY62" s="88"/>
      <c r="CZ62" s="88"/>
      <c r="DA62" s="88"/>
      <c r="DB62" s="88"/>
      <c r="DC62" s="88"/>
      <c r="DD62" s="135"/>
      <c r="DE62" s="56"/>
      <c r="DF62" s="103"/>
      <c r="DG62" s="62"/>
      <c r="DH62" s="62"/>
      <c r="DI62" s="84"/>
      <c r="DJ62" s="58"/>
      <c r="DK62" s="84"/>
      <c r="DL62" s="56"/>
      <c r="DM62" s="56"/>
      <c r="DN62" s="4"/>
      <c r="DO62" s="5"/>
      <c r="DP62" s="5"/>
    </row>
    <row r="63" spans="1:120" s="88" customFormat="1" ht="33" customHeight="1" outlineLevel="1">
      <c r="A63" s="56"/>
      <c r="B63" s="56">
        <f>SUBTOTAL(3,F$10:F63)</f>
        <v>53</v>
      </c>
      <c r="C63" s="57" t="s">
        <v>419</v>
      </c>
      <c r="D63" s="56" t="s">
        <v>55</v>
      </c>
      <c r="E63" s="56" t="s">
        <v>347</v>
      </c>
      <c r="F63" s="56" t="s">
        <v>119</v>
      </c>
      <c r="G63" s="57" t="s">
        <v>420</v>
      </c>
      <c r="H63" s="56" t="s">
        <v>194</v>
      </c>
      <c r="I63" s="58">
        <v>80000</v>
      </c>
      <c r="J63" s="69">
        <f t="shared" si="12"/>
        <v>80000</v>
      </c>
      <c r="K63" s="79">
        <v>2000</v>
      </c>
      <c r="L63" s="79">
        <v>4250</v>
      </c>
      <c r="M63" s="58">
        <v>3000</v>
      </c>
      <c r="N63" s="64">
        <v>20000</v>
      </c>
      <c r="O63" s="69">
        <f t="shared" si="13"/>
        <v>3000</v>
      </c>
      <c r="P63" s="61" t="s">
        <v>401</v>
      </c>
      <c r="Q63" s="81" t="s">
        <v>421</v>
      </c>
      <c r="R63" s="81" t="s">
        <v>73</v>
      </c>
      <c r="S63" s="81"/>
      <c r="T63" s="60">
        <v>4050</v>
      </c>
      <c r="U63" s="60">
        <v>200</v>
      </c>
      <c r="V63" s="60">
        <f t="shared" si="17"/>
        <v>4250</v>
      </c>
      <c r="W63" s="58">
        <f t="shared" si="16"/>
        <v>4250</v>
      </c>
      <c r="X63" s="57" t="e">
        <f>#REF!</f>
        <v>#REF!</v>
      </c>
      <c r="Y63" s="56" t="s">
        <v>422</v>
      </c>
      <c r="Z63" s="131">
        <v>18558933128</v>
      </c>
      <c r="AA63" s="56" t="s">
        <v>260</v>
      </c>
      <c r="AB63" s="56" t="s">
        <v>321</v>
      </c>
      <c r="AC63" s="56" t="s">
        <v>128</v>
      </c>
      <c r="AD63" s="73" t="s">
        <v>355</v>
      </c>
      <c r="AE63" s="73" t="s">
        <v>146</v>
      </c>
      <c r="AF63" s="82">
        <v>1</v>
      </c>
      <c r="AG63" s="87"/>
      <c r="AH63" s="87"/>
      <c r="AI63" s="87"/>
      <c r="AJ63" s="87"/>
      <c r="AK63" s="56"/>
      <c r="AL63" s="127">
        <v>1</v>
      </c>
      <c r="AM63" s="127"/>
      <c r="AN63" s="5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84"/>
      <c r="CE63" s="103"/>
      <c r="CF63" s="62"/>
      <c r="CG63" s="62"/>
      <c r="CH63" s="56"/>
      <c r="CI63" s="56"/>
      <c r="CJ63" s="56"/>
      <c r="CK63" s="56"/>
      <c r="CL63" s="4"/>
      <c r="CM63" s="4"/>
      <c r="CN63" s="151"/>
      <c r="CO63" s="151"/>
      <c r="CP63" s="151"/>
      <c r="CQ63" s="151"/>
      <c r="CT63" s="118"/>
      <c r="CU63" s="3"/>
      <c r="CW63" s="118"/>
      <c r="DD63" s="135"/>
      <c r="DE63" s="56"/>
      <c r="DF63" s="103"/>
      <c r="DG63" s="62"/>
      <c r="DH63" s="62"/>
      <c r="DI63" s="84"/>
      <c r="DJ63" s="58"/>
      <c r="DK63" s="84"/>
      <c r="DL63" s="56"/>
      <c r="DM63" s="56"/>
      <c r="DN63" s="4"/>
      <c r="DO63" s="5"/>
      <c r="DP63" s="5"/>
    </row>
    <row r="64" spans="1:142" s="140" customFormat="1" ht="24" outlineLevel="1">
      <c r="A64" s="135"/>
      <c r="B64" s="56">
        <f>SUBTOTAL(3,F$10:F64)</f>
        <v>54</v>
      </c>
      <c r="C64" s="103" t="s">
        <v>423</v>
      </c>
      <c r="D64" s="62" t="s">
        <v>55</v>
      </c>
      <c r="E64" s="136" t="s">
        <v>347</v>
      </c>
      <c r="F64" s="92" t="s">
        <v>69</v>
      </c>
      <c r="G64" s="149" t="s">
        <v>424</v>
      </c>
      <c r="H64" s="56" t="s">
        <v>71</v>
      </c>
      <c r="I64" s="93">
        <v>15000</v>
      </c>
      <c r="J64" s="60">
        <f t="shared" si="12"/>
        <v>15000</v>
      </c>
      <c r="K64" s="69">
        <v>1500</v>
      </c>
      <c r="L64" s="69"/>
      <c r="M64" s="58">
        <v>8000</v>
      </c>
      <c r="N64" s="64">
        <v>2000</v>
      </c>
      <c r="O64" s="115">
        <f t="shared" si="13"/>
        <v>8000</v>
      </c>
      <c r="P64" s="57" t="s">
        <v>425</v>
      </c>
      <c r="Q64" s="57" t="s">
        <v>426</v>
      </c>
      <c r="R64" s="86" t="s">
        <v>228</v>
      </c>
      <c r="S64" s="150">
        <v>44501</v>
      </c>
      <c r="T64" s="134">
        <v>110</v>
      </c>
      <c r="U64" s="134">
        <v>10</v>
      </c>
      <c r="V64" s="60">
        <f t="shared" si="17"/>
        <v>120</v>
      </c>
      <c r="W64" s="134">
        <f t="shared" si="16"/>
        <v>120</v>
      </c>
      <c r="X64" s="64" t="e">
        <f>#REF!</f>
        <v>#REF!</v>
      </c>
      <c r="Y64" s="86" t="s">
        <v>427</v>
      </c>
      <c r="Z64" s="138" t="s">
        <v>428</v>
      </c>
      <c r="AA64" s="62" t="s">
        <v>354</v>
      </c>
      <c r="AB64" s="56" t="s">
        <v>321</v>
      </c>
      <c r="AC64" s="56" t="s">
        <v>74</v>
      </c>
      <c r="AD64" s="56" t="s">
        <v>355</v>
      </c>
      <c r="AE64" s="73" t="s">
        <v>146</v>
      </c>
      <c r="AF64" s="114">
        <v>1</v>
      </c>
      <c r="AG64" s="134"/>
      <c r="AH64" s="134"/>
      <c r="AI64" s="114"/>
      <c r="AJ64" s="114"/>
      <c r="AK64" s="56"/>
      <c r="AL64" s="20">
        <v>1</v>
      </c>
      <c r="AM64" s="20"/>
      <c r="AN64" s="56"/>
      <c r="AO64" s="91" t="s">
        <v>429</v>
      </c>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84"/>
      <c r="CE64" s="103"/>
      <c r="CF64" s="62"/>
      <c r="CG64" s="62"/>
      <c r="CH64" s="56"/>
      <c r="CI64" s="56"/>
      <c r="CJ64" s="56"/>
      <c r="CK64" s="56"/>
      <c r="CL64" s="4"/>
      <c r="CM64" s="4"/>
      <c r="CN64" s="151"/>
      <c r="CO64" s="151"/>
      <c r="CP64" s="151"/>
      <c r="CQ64" s="151"/>
      <c r="CR64" s="88"/>
      <c r="CS64" s="88"/>
      <c r="CT64" s="118"/>
      <c r="CU64" s="3"/>
      <c r="CV64" s="88"/>
      <c r="CW64" s="118"/>
      <c r="CX64" s="88"/>
      <c r="CY64" s="88"/>
      <c r="CZ64" s="88"/>
      <c r="DA64" s="88"/>
      <c r="DB64" s="88"/>
      <c r="DC64" s="88"/>
      <c r="DD64" s="135"/>
      <c r="DE64" s="56"/>
      <c r="DF64" s="103"/>
      <c r="DG64" s="62"/>
      <c r="DH64" s="62"/>
      <c r="DI64" s="84"/>
      <c r="DJ64" s="58"/>
      <c r="DK64" s="84"/>
      <c r="DL64" s="56"/>
      <c r="DM64" s="56"/>
      <c r="DN64" s="4"/>
      <c r="DO64" s="5"/>
      <c r="DP64" s="5"/>
      <c r="DQ64" s="5"/>
      <c r="DR64" s="5"/>
      <c r="DS64" s="5"/>
      <c r="DT64" s="5"/>
      <c r="DU64" s="5"/>
      <c r="DV64" s="5"/>
      <c r="DW64" s="5"/>
      <c r="DX64" s="5"/>
      <c r="DY64" s="5"/>
      <c r="DZ64" s="5"/>
      <c r="EA64" s="5"/>
      <c r="EB64" s="5"/>
      <c r="EC64" s="5"/>
      <c r="ED64" s="5"/>
      <c r="EE64" s="5"/>
      <c r="EF64" s="5"/>
      <c r="EG64" s="5"/>
      <c r="EH64" s="5"/>
      <c r="EI64" s="5"/>
      <c r="EJ64" s="5"/>
      <c r="EK64" s="5"/>
      <c r="EL64" s="5"/>
    </row>
    <row r="65" spans="1:142" s="140" customFormat="1" ht="41.25" customHeight="1" outlineLevel="1">
      <c r="A65" s="135"/>
      <c r="B65" s="56">
        <f>SUBTOTAL(3,F$10:F65)</f>
        <v>55</v>
      </c>
      <c r="C65" s="90" t="s">
        <v>430</v>
      </c>
      <c r="D65" s="62" t="s">
        <v>55</v>
      </c>
      <c r="E65" s="136" t="s">
        <v>347</v>
      </c>
      <c r="F65" s="92" t="s">
        <v>119</v>
      </c>
      <c r="G65" s="103" t="s">
        <v>431</v>
      </c>
      <c r="H65" s="56" t="s">
        <v>71</v>
      </c>
      <c r="I65" s="60">
        <v>10000</v>
      </c>
      <c r="J65" s="60">
        <f t="shared" si="12"/>
        <v>10000</v>
      </c>
      <c r="K65" s="79">
        <v>5000</v>
      </c>
      <c r="L65" s="79">
        <v>1000</v>
      </c>
      <c r="M65" s="58">
        <v>3000</v>
      </c>
      <c r="N65" s="64">
        <v>5000</v>
      </c>
      <c r="O65" s="115">
        <f t="shared" si="13"/>
        <v>3000</v>
      </c>
      <c r="P65" s="61" t="s">
        <v>432</v>
      </c>
      <c r="Q65" s="81" t="s">
        <v>433</v>
      </c>
      <c r="R65" s="81" t="s">
        <v>73</v>
      </c>
      <c r="S65" s="81"/>
      <c r="T65" s="134">
        <v>950</v>
      </c>
      <c r="U65" s="134">
        <v>50</v>
      </c>
      <c r="V65" s="60">
        <f t="shared" si="17"/>
        <v>1000</v>
      </c>
      <c r="W65" s="134">
        <f t="shared" si="16"/>
        <v>1000</v>
      </c>
      <c r="X65" s="64" t="e">
        <f>#REF!</f>
        <v>#REF!</v>
      </c>
      <c r="Y65" s="131"/>
      <c r="Z65" s="131"/>
      <c r="AA65" s="62" t="s">
        <v>382</v>
      </c>
      <c r="AB65" s="62" t="s">
        <v>321</v>
      </c>
      <c r="AC65" s="56" t="s">
        <v>128</v>
      </c>
      <c r="AD65" s="56" t="s">
        <v>355</v>
      </c>
      <c r="AE65" s="73" t="s">
        <v>146</v>
      </c>
      <c r="AF65" s="82">
        <v>1</v>
      </c>
      <c r="AG65" s="134"/>
      <c r="AH65" s="134"/>
      <c r="AI65" s="114"/>
      <c r="AJ65" s="114"/>
      <c r="AK65" s="56"/>
      <c r="AL65" s="20">
        <v>1</v>
      </c>
      <c r="AM65" s="20"/>
      <c r="AN65" s="56"/>
      <c r="AO65" s="5"/>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5"/>
      <c r="DR65" s="5"/>
      <c r="DS65" s="5"/>
      <c r="DT65" s="5"/>
      <c r="DU65" s="5"/>
      <c r="DV65" s="5"/>
      <c r="DW65" s="5"/>
      <c r="DX65" s="5"/>
      <c r="DY65" s="5"/>
      <c r="DZ65" s="5"/>
      <c r="EA65" s="5"/>
      <c r="EB65" s="5"/>
      <c r="EC65" s="5"/>
      <c r="ED65" s="5"/>
      <c r="EE65" s="5"/>
      <c r="EF65" s="5"/>
      <c r="EG65" s="5"/>
      <c r="EH65" s="5"/>
      <c r="EI65" s="5"/>
      <c r="EJ65" s="5"/>
      <c r="EK65" s="5"/>
      <c r="EL65" s="5"/>
    </row>
    <row r="66" spans="1:142" s="140" customFormat="1" ht="56.25" customHeight="1" outlineLevel="1">
      <c r="A66" s="135"/>
      <c r="B66" s="56">
        <f>SUBTOTAL(3,F$10:F66)</f>
        <v>56</v>
      </c>
      <c r="C66" s="90" t="s">
        <v>434</v>
      </c>
      <c r="D66" s="62" t="s">
        <v>55</v>
      </c>
      <c r="E66" s="136" t="s">
        <v>347</v>
      </c>
      <c r="F66" s="92" t="s">
        <v>119</v>
      </c>
      <c r="G66" s="103" t="s">
        <v>435</v>
      </c>
      <c r="H66" s="56" t="s">
        <v>71</v>
      </c>
      <c r="I66" s="60">
        <v>20000</v>
      </c>
      <c r="J66" s="60">
        <f t="shared" si="12"/>
        <v>20000</v>
      </c>
      <c r="K66" s="79">
        <v>8000</v>
      </c>
      <c r="L66" s="79">
        <v>1200</v>
      </c>
      <c r="M66" s="58">
        <v>5000</v>
      </c>
      <c r="N66" s="64">
        <v>8000</v>
      </c>
      <c r="O66" s="115">
        <f t="shared" si="13"/>
        <v>5000</v>
      </c>
      <c r="P66" s="61" t="s">
        <v>432</v>
      </c>
      <c r="Q66" s="81" t="s">
        <v>433</v>
      </c>
      <c r="R66" s="81" t="s">
        <v>73</v>
      </c>
      <c r="S66" s="81"/>
      <c r="T66" s="134">
        <v>1150</v>
      </c>
      <c r="U66" s="134">
        <v>50</v>
      </c>
      <c r="V66" s="60">
        <f t="shared" si="17"/>
        <v>1200</v>
      </c>
      <c r="W66" s="134">
        <f t="shared" si="16"/>
        <v>1200</v>
      </c>
      <c r="X66" s="64" t="e">
        <f>#REF!</f>
        <v>#REF!</v>
      </c>
      <c r="Y66" s="131"/>
      <c r="Z66" s="131"/>
      <c r="AA66" s="62" t="s">
        <v>382</v>
      </c>
      <c r="AB66" s="62" t="s">
        <v>321</v>
      </c>
      <c r="AC66" s="56" t="s">
        <v>128</v>
      </c>
      <c r="AD66" s="56" t="s">
        <v>355</v>
      </c>
      <c r="AE66" s="73" t="s">
        <v>146</v>
      </c>
      <c r="AF66" s="82">
        <v>1</v>
      </c>
      <c r="AG66" s="134"/>
      <c r="AH66" s="134"/>
      <c r="AI66" s="114"/>
      <c r="AJ66" s="114"/>
      <c r="AK66" s="56"/>
      <c r="AL66" s="20">
        <v>1</v>
      </c>
      <c r="AM66" s="20"/>
      <c r="AN66" s="56"/>
      <c r="AO66" s="5"/>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row>
    <row r="67" spans="1:81" s="6" customFormat="1" ht="63.75" customHeight="1" outlineLevel="1">
      <c r="A67" s="55"/>
      <c r="B67" s="56">
        <f>SUBTOTAL(3,F$10:F67)</f>
        <v>57</v>
      </c>
      <c r="C67" s="152" t="s">
        <v>436</v>
      </c>
      <c r="D67" s="56" t="s">
        <v>55</v>
      </c>
      <c r="E67" s="56" t="s">
        <v>347</v>
      </c>
      <c r="F67" s="86" t="s">
        <v>119</v>
      </c>
      <c r="G67" s="91" t="s">
        <v>437</v>
      </c>
      <c r="H67" s="86" t="s">
        <v>99</v>
      </c>
      <c r="I67" s="93">
        <v>8000</v>
      </c>
      <c r="J67" s="58">
        <f t="shared" si="12"/>
        <v>8000</v>
      </c>
      <c r="K67" s="79">
        <v>3000</v>
      </c>
      <c r="L67" s="79">
        <v>2405</v>
      </c>
      <c r="M67" s="58">
        <v>4000</v>
      </c>
      <c r="N67" s="59">
        <v>2000</v>
      </c>
      <c r="O67" s="58">
        <f t="shared" si="13"/>
        <v>4000</v>
      </c>
      <c r="P67" s="153" t="s">
        <v>438</v>
      </c>
      <c r="Q67" s="137" t="s">
        <v>439</v>
      </c>
      <c r="R67" s="98" t="s">
        <v>73</v>
      </c>
      <c r="S67" s="98"/>
      <c r="T67" s="60">
        <v>1240</v>
      </c>
      <c r="U67" s="60">
        <v>165</v>
      </c>
      <c r="V67" s="60">
        <f t="shared" si="17"/>
        <v>1405</v>
      </c>
      <c r="W67" s="58">
        <f t="shared" si="16"/>
        <v>1405</v>
      </c>
      <c r="X67" s="61" t="e">
        <f>#REF!</f>
        <v>#REF!</v>
      </c>
      <c r="Y67" s="86" t="s">
        <v>440</v>
      </c>
      <c r="Z67" s="86">
        <v>13905069162</v>
      </c>
      <c r="AA67" s="56" t="s">
        <v>441</v>
      </c>
      <c r="AB67" s="56" t="s">
        <v>321</v>
      </c>
      <c r="AC67" s="56" t="s">
        <v>128</v>
      </c>
      <c r="AD67" s="73" t="s">
        <v>355</v>
      </c>
      <c r="AE67" s="73" t="s">
        <v>146</v>
      </c>
      <c r="AF67" s="82">
        <v>1</v>
      </c>
      <c r="AG67" s="64"/>
      <c r="AH67" s="64"/>
      <c r="AI67" s="64">
        <v>1</v>
      </c>
      <c r="AJ67" s="64"/>
      <c r="AK67" s="56"/>
      <c r="AL67" s="2">
        <v>1</v>
      </c>
      <c r="AM67" s="2"/>
      <c r="AN67" s="56"/>
      <c r="AO67" s="4"/>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140"/>
      <c r="BT67" s="140"/>
      <c r="BU67" s="141"/>
      <c r="BV67" s="7"/>
      <c r="BW67" s="142"/>
      <c r="BX67" s="143"/>
      <c r="BY67" s="143"/>
      <c r="BZ67" s="144"/>
      <c r="CA67" s="143"/>
      <c r="CB67" s="145"/>
      <c r="CC67" s="146"/>
    </row>
    <row r="68" spans="1:140" s="87" customFormat="1" ht="54.75" customHeight="1" outlineLevel="1">
      <c r="A68" s="82"/>
      <c r="B68" s="56">
        <f>SUBTOTAL(3,F$10:F68)</f>
        <v>58</v>
      </c>
      <c r="C68" s="57" t="s">
        <v>442</v>
      </c>
      <c r="D68" s="55" t="s">
        <v>55</v>
      </c>
      <c r="E68" s="56" t="s">
        <v>347</v>
      </c>
      <c r="F68" s="56" t="s">
        <v>167</v>
      </c>
      <c r="G68" s="101" t="s">
        <v>443</v>
      </c>
      <c r="H68" s="56">
        <v>2020</v>
      </c>
      <c r="I68" s="84">
        <v>6000</v>
      </c>
      <c r="J68" s="69">
        <f>I68/2</f>
        <v>3000</v>
      </c>
      <c r="K68" s="69">
        <v>0</v>
      </c>
      <c r="L68" s="69">
        <v>2155</v>
      </c>
      <c r="M68" s="58">
        <v>6000</v>
      </c>
      <c r="N68" s="85">
        <v>5000</v>
      </c>
      <c r="O68" s="85">
        <f>M68/2</f>
        <v>3000</v>
      </c>
      <c r="P68" s="61" t="s">
        <v>444</v>
      </c>
      <c r="Q68" s="55" t="s">
        <v>445</v>
      </c>
      <c r="R68" s="55" t="s">
        <v>73</v>
      </c>
      <c r="S68" s="55" t="s">
        <v>446</v>
      </c>
      <c r="T68" s="60">
        <v>1105</v>
      </c>
      <c r="U68" s="60">
        <v>50</v>
      </c>
      <c r="V68" s="60">
        <f t="shared" si="17"/>
        <v>1155</v>
      </c>
      <c r="W68" s="69">
        <f>V68/2</f>
        <v>577.5</v>
      </c>
      <c r="X68" s="61" t="e">
        <f>#REF!</f>
        <v>#REF!</v>
      </c>
      <c r="Y68" s="131" t="s">
        <v>447</v>
      </c>
      <c r="Z68" s="131">
        <v>15359375558</v>
      </c>
      <c r="AA68" s="56" t="s">
        <v>448</v>
      </c>
      <c r="AB68" s="56" t="s">
        <v>321</v>
      </c>
      <c r="AC68" s="56" t="s">
        <v>449</v>
      </c>
      <c r="AD68" s="73" t="s">
        <v>355</v>
      </c>
      <c r="AE68" s="73" t="s">
        <v>146</v>
      </c>
      <c r="AF68" s="82">
        <v>1</v>
      </c>
      <c r="AG68" s="64"/>
      <c r="AH68" s="64"/>
      <c r="AI68" s="154"/>
      <c r="AJ68" s="88"/>
      <c r="AK68" s="88"/>
      <c r="AL68" s="127"/>
      <c r="AM68" s="127"/>
      <c r="AN68" s="88"/>
      <c r="AO68" s="88"/>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5"/>
      <c r="DR68" s="5"/>
      <c r="DS68" s="5"/>
      <c r="DT68" s="5"/>
      <c r="DU68" s="5"/>
      <c r="DV68" s="5"/>
      <c r="DW68" s="5"/>
      <c r="DX68" s="5"/>
      <c r="DY68" s="5"/>
      <c r="DZ68" s="5"/>
      <c r="EA68" s="5"/>
      <c r="EB68" s="5"/>
      <c r="EC68" s="5"/>
      <c r="ED68" s="5"/>
      <c r="EE68" s="5"/>
      <c r="EF68" s="5"/>
      <c r="EG68" s="5"/>
      <c r="EH68" s="5"/>
      <c r="EI68" s="5"/>
      <c r="EJ68" s="5"/>
    </row>
    <row r="69" spans="1:120" s="6" customFormat="1" ht="39.75" customHeight="1" outlineLevel="1">
      <c r="A69" s="56"/>
      <c r="B69" s="56">
        <f>SUBTOTAL(3,F$10:F69)</f>
        <v>59</v>
      </c>
      <c r="C69" s="57" t="s">
        <v>450</v>
      </c>
      <c r="D69" s="56" t="s">
        <v>55</v>
      </c>
      <c r="E69" s="56" t="s">
        <v>347</v>
      </c>
      <c r="F69" s="62" t="s">
        <v>69</v>
      </c>
      <c r="G69" s="71" t="s">
        <v>451</v>
      </c>
      <c r="H69" s="56" t="s">
        <v>71</v>
      </c>
      <c r="I69" s="84">
        <v>80000</v>
      </c>
      <c r="J69" s="69">
        <f>I69</f>
        <v>80000</v>
      </c>
      <c r="K69" s="69">
        <v>0</v>
      </c>
      <c r="L69" s="69"/>
      <c r="M69" s="58">
        <v>4000</v>
      </c>
      <c r="N69" s="85"/>
      <c r="O69" s="69">
        <f>M69</f>
        <v>4000</v>
      </c>
      <c r="P69" s="155" t="s">
        <v>452</v>
      </c>
      <c r="Q69" s="81"/>
      <c r="R69" s="81" t="s">
        <v>124</v>
      </c>
      <c r="S69" s="81"/>
      <c r="T69" s="60"/>
      <c r="U69" s="60"/>
      <c r="V69" s="60"/>
      <c r="W69" s="69">
        <f>V69</f>
        <v>0</v>
      </c>
      <c r="X69" s="89"/>
      <c r="Y69" s="56"/>
      <c r="Z69" s="56"/>
      <c r="AA69" s="62" t="s">
        <v>354</v>
      </c>
      <c r="AB69" s="56" t="s">
        <v>321</v>
      </c>
      <c r="AC69" s="56" t="s">
        <v>74</v>
      </c>
      <c r="AD69" s="73" t="s">
        <v>355</v>
      </c>
      <c r="AE69" s="73" t="s">
        <v>146</v>
      </c>
      <c r="AF69" s="56">
        <v>1</v>
      </c>
      <c r="AG69" s="64"/>
      <c r="AH69" s="64"/>
      <c r="AI69" s="64"/>
      <c r="AJ69" s="64">
        <v>1</v>
      </c>
      <c r="AK69" s="56"/>
      <c r="AL69" s="2">
        <v>1</v>
      </c>
      <c r="AM69" s="2"/>
      <c r="AN69" s="56" t="s">
        <v>289</v>
      </c>
      <c r="AO69" s="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145"/>
      <c r="CE69" s="142"/>
      <c r="CF69" s="143"/>
      <c r="CG69" s="143"/>
      <c r="CH69" s="7"/>
      <c r="CI69" s="7"/>
      <c r="CJ69" s="7"/>
      <c r="CK69" s="7"/>
      <c r="CN69" s="140"/>
      <c r="CO69" s="140"/>
      <c r="CP69" s="140"/>
      <c r="CQ69" s="140"/>
      <c r="CR69" s="140"/>
      <c r="CS69" s="140"/>
      <c r="CT69" s="147"/>
      <c r="CU69" s="148"/>
      <c r="CV69" s="140"/>
      <c r="CW69" s="147"/>
      <c r="CX69" s="140"/>
      <c r="CY69" s="140"/>
      <c r="CZ69" s="140"/>
      <c r="DA69" s="140"/>
      <c r="DB69" s="140"/>
      <c r="DC69" s="140"/>
      <c r="DD69" s="141"/>
      <c r="DE69" s="7"/>
      <c r="DF69" s="142"/>
      <c r="DG69" s="143"/>
      <c r="DH69" s="143"/>
      <c r="DI69" s="145"/>
      <c r="DJ69" s="146"/>
      <c r="DK69" s="145"/>
      <c r="DL69" s="7"/>
      <c r="DM69" s="7"/>
      <c r="DO69" s="5"/>
      <c r="DP69" s="5"/>
    </row>
    <row r="70" spans="1:81" s="159" customFormat="1" ht="30" customHeight="1" outlineLevel="1">
      <c r="A70" s="82"/>
      <c r="B70" s="56">
        <f>SUBTOTAL(3,F$10:F70)</f>
        <v>60</v>
      </c>
      <c r="C70" s="149" t="s">
        <v>453</v>
      </c>
      <c r="D70" s="56" t="s">
        <v>55</v>
      </c>
      <c r="E70" s="56" t="s">
        <v>347</v>
      </c>
      <c r="F70" s="62" t="s">
        <v>119</v>
      </c>
      <c r="G70" s="111" t="s">
        <v>454</v>
      </c>
      <c r="H70" s="56" t="s">
        <v>194</v>
      </c>
      <c r="I70" s="84">
        <v>70000</v>
      </c>
      <c r="J70" s="69">
        <f>I70</f>
        <v>70000</v>
      </c>
      <c r="K70" s="69">
        <v>2000</v>
      </c>
      <c r="L70" s="69">
        <v>350</v>
      </c>
      <c r="M70" s="58">
        <v>1000</v>
      </c>
      <c r="N70" s="85">
        <v>2000</v>
      </c>
      <c r="O70" s="69">
        <f>M70</f>
        <v>1000</v>
      </c>
      <c r="P70" s="155" t="s">
        <v>391</v>
      </c>
      <c r="Q70" s="81" t="s">
        <v>455</v>
      </c>
      <c r="R70" s="81" t="s">
        <v>124</v>
      </c>
      <c r="S70" s="81"/>
      <c r="T70" s="60">
        <v>340</v>
      </c>
      <c r="U70" s="60">
        <v>10</v>
      </c>
      <c r="V70" s="60">
        <f>U70+T70</f>
        <v>350</v>
      </c>
      <c r="W70" s="69">
        <f>V70</f>
        <v>350</v>
      </c>
      <c r="X70" s="61" t="e">
        <f>#REF!</f>
        <v>#REF!</v>
      </c>
      <c r="Y70" s="156" t="s">
        <v>456</v>
      </c>
      <c r="Z70" s="72" t="s">
        <v>457</v>
      </c>
      <c r="AA70" s="62" t="s">
        <v>382</v>
      </c>
      <c r="AB70" s="56" t="s">
        <v>321</v>
      </c>
      <c r="AC70" s="56" t="s">
        <v>128</v>
      </c>
      <c r="AD70" s="73" t="s">
        <v>355</v>
      </c>
      <c r="AE70" s="73" t="s">
        <v>146</v>
      </c>
      <c r="AF70" s="82">
        <v>1</v>
      </c>
      <c r="AG70" s="157">
        <v>1</v>
      </c>
      <c r="AH70" s="157"/>
      <c r="AI70" s="62"/>
      <c r="AJ70" s="62"/>
      <c r="AK70" s="56"/>
      <c r="AL70" s="126">
        <v>1</v>
      </c>
      <c r="AM70" s="126"/>
      <c r="AN70" s="56" t="s">
        <v>289</v>
      </c>
      <c r="AO70" s="158"/>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row>
    <row r="71" spans="1:142" s="140" customFormat="1" ht="41.25" customHeight="1" outlineLevel="1">
      <c r="A71" s="135"/>
      <c r="B71" s="56">
        <f>SUBTOTAL(3,F$10:F71)</f>
        <v>61</v>
      </c>
      <c r="C71" s="90" t="s">
        <v>458</v>
      </c>
      <c r="D71" s="56" t="s">
        <v>55</v>
      </c>
      <c r="E71" s="136" t="s">
        <v>347</v>
      </c>
      <c r="F71" s="92" t="s">
        <v>69</v>
      </c>
      <c r="G71" s="103" t="s">
        <v>459</v>
      </c>
      <c r="H71" s="56" t="s">
        <v>71</v>
      </c>
      <c r="I71" s="60">
        <v>8000</v>
      </c>
      <c r="J71" s="60">
        <f>I71</f>
        <v>8000</v>
      </c>
      <c r="K71" s="79">
        <v>0</v>
      </c>
      <c r="L71" s="79"/>
      <c r="M71" s="58">
        <v>3000</v>
      </c>
      <c r="N71" s="64"/>
      <c r="O71" s="115">
        <f>M71</f>
        <v>3000</v>
      </c>
      <c r="P71" s="61" t="s">
        <v>460</v>
      </c>
      <c r="Q71" s="81"/>
      <c r="R71" s="81" t="s">
        <v>220</v>
      </c>
      <c r="S71" s="81"/>
      <c r="T71" s="134"/>
      <c r="U71" s="134"/>
      <c r="V71" s="60"/>
      <c r="W71" s="134">
        <f>V71</f>
        <v>0</v>
      </c>
      <c r="X71" s="64"/>
      <c r="Y71" s="131"/>
      <c r="Z71" s="131"/>
      <c r="AA71" s="62" t="s">
        <v>461</v>
      </c>
      <c r="AB71" s="62" t="s">
        <v>321</v>
      </c>
      <c r="AC71" s="56" t="s">
        <v>74</v>
      </c>
      <c r="AD71" s="56" t="s">
        <v>355</v>
      </c>
      <c r="AE71" s="73" t="s">
        <v>146</v>
      </c>
      <c r="AF71" s="82">
        <v>1</v>
      </c>
      <c r="AG71" s="134"/>
      <c r="AH71" s="134"/>
      <c r="AI71" s="114"/>
      <c r="AJ71" s="114"/>
      <c r="AK71" s="56"/>
      <c r="AL71" s="20">
        <v>1</v>
      </c>
      <c r="AM71" s="20"/>
      <c r="AN71" s="56" t="s">
        <v>462</v>
      </c>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
      <c r="DR71" s="5"/>
      <c r="DS71" s="5"/>
      <c r="DT71" s="5"/>
      <c r="DU71" s="5"/>
      <c r="DV71" s="5"/>
      <c r="DW71" s="5"/>
      <c r="DX71" s="5"/>
      <c r="DY71" s="5"/>
      <c r="DZ71" s="5"/>
      <c r="EA71" s="5"/>
      <c r="EB71" s="5"/>
      <c r="EC71" s="5"/>
      <c r="ED71" s="5"/>
      <c r="EE71" s="5"/>
      <c r="EF71" s="5"/>
      <c r="EG71" s="5"/>
      <c r="EH71" s="5"/>
      <c r="EI71" s="5"/>
      <c r="EJ71" s="5"/>
      <c r="EK71" s="5"/>
      <c r="EL71" s="5"/>
    </row>
    <row r="72" spans="1:120" s="159" customFormat="1" ht="87" customHeight="1" outlineLevel="1">
      <c r="A72" s="82"/>
      <c r="B72" s="56">
        <f>SUBTOTAL(3,F$10:F72)</f>
        <v>62</v>
      </c>
      <c r="C72" s="149" t="s">
        <v>463</v>
      </c>
      <c r="D72" s="56" t="s">
        <v>55</v>
      </c>
      <c r="E72" s="56" t="s">
        <v>347</v>
      </c>
      <c r="F72" s="62" t="s">
        <v>69</v>
      </c>
      <c r="G72" s="111" t="s">
        <v>464</v>
      </c>
      <c r="H72" s="56" t="s">
        <v>99</v>
      </c>
      <c r="I72" s="84">
        <v>12000</v>
      </c>
      <c r="J72" s="69">
        <f>I72</f>
        <v>12000</v>
      </c>
      <c r="K72" s="69">
        <v>100</v>
      </c>
      <c r="L72" s="69">
        <v>2590</v>
      </c>
      <c r="M72" s="58">
        <v>3000</v>
      </c>
      <c r="N72" s="85">
        <v>2000</v>
      </c>
      <c r="O72" s="69">
        <f>M72</f>
        <v>3000</v>
      </c>
      <c r="P72" s="155" t="s">
        <v>465</v>
      </c>
      <c r="Q72" s="81" t="s">
        <v>466</v>
      </c>
      <c r="R72" s="81" t="s">
        <v>124</v>
      </c>
      <c r="S72" s="81"/>
      <c r="T72" s="60">
        <v>580</v>
      </c>
      <c r="U72" s="60">
        <v>10</v>
      </c>
      <c r="V72" s="60">
        <f>U72+T72</f>
        <v>590</v>
      </c>
      <c r="W72" s="69">
        <f>V72</f>
        <v>590</v>
      </c>
      <c r="X72" s="61" t="e">
        <f>#REF!</f>
        <v>#REF!</v>
      </c>
      <c r="Y72" s="156" t="s">
        <v>467</v>
      </c>
      <c r="Z72" s="72">
        <v>13969923400</v>
      </c>
      <c r="AA72" s="62" t="s">
        <v>468</v>
      </c>
      <c r="AB72" s="56" t="s">
        <v>321</v>
      </c>
      <c r="AC72" s="56" t="s">
        <v>74</v>
      </c>
      <c r="AD72" s="73" t="s">
        <v>355</v>
      </c>
      <c r="AE72" s="73" t="s">
        <v>146</v>
      </c>
      <c r="AF72" s="82">
        <v>1</v>
      </c>
      <c r="AG72" s="157"/>
      <c r="AH72" s="157"/>
      <c r="AI72" s="62"/>
      <c r="AJ72" s="62"/>
      <c r="AK72" s="56"/>
      <c r="AL72" s="126">
        <v>1</v>
      </c>
      <c r="AM72" s="126"/>
      <c r="AN72" s="56" t="s">
        <v>289</v>
      </c>
      <c r="AO72" s="158"/>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row>
    <row r="73" spans="1:120" s="54" customFormat="1" ht="21" customHeight="1">
      <c r="A73" s="39"/>
      <c r="B73" s="40" t="s">
        <v>469</v>
      </c>
      <c r="C73" s="41" t="str">
        <f>"商贸服务("&amp;FIXED(D73,0)&amp;"个)"</f>
        <v>商贸服务(18个)</v>
      </c>
      <c r="D73" s="42">
        <f>AF73</f>
        <v>18</v>
      </c>
      <c r="E73" s="43"/>
      <c r="F73" s="40"/>
      <c r="G73" s="41"/>
      <c r="H73" s="40"/>
      <c r="I73" s="44">
        <f aca="true" t="shared" si="18" ref="I73:O73">SUM(I74:I91)</f>
        <v>3524110</v>
      </c>
      <c r="J73" s="44">
        <f t="shared" si="18"/>
        <v>2714110</v>
      </c>
      <c r="K73" s="44">
        <f t="shared" si="18"/>
        <v>1039233</v>
      </c>
      <c r="L73" s="44">
        <f t="shared" si="18"/>
        <v>4050</v>
      </c>
      <c r="M73" s="44">
        <f t="shared" si="18"/>
        <v>457500</v>
      </c>
      <c r="N73" s="45">
        <f t="shared" si="18"/>
        <v>489300</v>
      </c>
      <c r="O73" s="44">
        <f t="shared" si="18"/>
        <v>382500</v>
      </c>
      <c r="P73" s="46"/>
      <c r="Q73" s="46"/>
      <c r="R73" s="47">
        <f>COUNTIF(R74:R91,"*月*")</f>
        <v>5</v>
      </c>
      <c r="S73" s="47">
        <f>COUNTIF(S74:S91,"*月*")</f>
        <v>6</v>
      </c>
      <c r="T73" s="48">
        <f>SUM(T74:T91)</f>
        <v>284505</v>
      </c>
      <c r="U73" s="48" t="e">
        <f>SUM(U74:U91)</f>
        <v>#REF!</v>
      </c>
      <c r="V73" s="48" t="e">
        <f>SUM(V74:V91)</f>
        <v>#REF!</v>
      </c>
      <c r="W73" s="48" t="e">
        <f>SUM(W74:W91)</f>
        <v>#REF!</v>
      </c>
      <c r="X73" s="49" t="e">
        <f>V73/M73</f>
        <v>#REF!</v>
      </c>
      <c r="Y73" s="40"/>
      <c r="Z73" s="40"/>
      <c r="AA73" s="50"/>
      <c r="AB73" s="50"/>
      <c r="AC73" s="43"/>
      <c r="AD73" s="51"/>
      <c r="AE73" s="43">
        <f>COUNTIF(AE75:AE139,"*月*")</f>
        <v>0</v>
      </c>
      <c r="AF73" s="40">
        <f>SUM(AF74:AF91)</f>
        <v>18</v>
      </c>
      <c r="AG73" s="40">
        <f>SUM(AG74:AG91)</f>
        <v>3</v>
      </c>
      <c r="AH73" s="40">
        <f>SUM(AH74:AH91)</f>
        <v>2</v>
      </c>
      <c r="AI73" s="40">
        <f>SUM(AI74:AI91)</f>
        <v>8</v>
      </c>
      <c r="AJ73" s="40">
        <f>SUM(AJ74:AJ91)</f>
        <v>2</v>
      </c>
      <c r="AK73" s="50"/>
      <c r="AL73" s="52">
        <f>SUM(AL74:AL91)</f>
        <v>3</v>
      </c>
      <c r="AM73" s="52">
        <f>SUM(AM74:AM91)</f>
        <v>6</v>
      </c>
      <c r="AN73" s="50"/>
      <c r="AO73" s="53"/>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row>
    <row r="74" spans="1:41" s="87" customFormat="1" ht="138" customHeight="1" outlineLevel="1">
      <c r="A74" s="82">
        <v>1</v>
      </c>
      <c r="B74" s="56">
        <f>SUBTOTAL(3,F$10:F74)</f>
        <v>63</v>
      </c>
      <c r="C74" s="57" t="s">
        <v>470</v>
      </c>
      <c r="D74" s="56" t="s">
        <v>86</v>
      </c>
      <c r="E74" s="56" t="s">
        <v>471</v>
      </c>
      <c r="F74" s="56" t="s">
        <v>110</v>
      </c>
      <c r="G74" s="57" t="s">
        <v>472</v>
      </c>
      <c r="H74" s="62" t="s">
        <v>473</v>
      </c>
      <c r="I74" s="58">
        <v>1200000</v>
      </c>
      <c r="J74" s="58">
        <f>I74/2</f>
        <v>600000</v>
      </c>
      <c r="K74" s="58">
        <v>250000</v>
      </c>
      <c r="L74" s="58"/>
      <c r="M74" s="58">
        <v>100000</v>
      </c>
      <c r="N74" s="112">
        <v>200000</v>
      </c>
      <c r="O74" s="58">
        <f>M74/2</f>
        <v>50000</v>
      </c>
      <c r="P74" s="153" t="s">
        <v>474</v>
      </c>
      <c r="Q74" s="55" t="s">
        <v>475</v>
      </c>
      <c r="R74" s="55"/>
      <c r="S74" s="55" t="s">
        <v>476</v>
      </c>
      <c r="T74" s="60">
        <v>116710</v>
      </c>
      <c r="U74" s="60">
        <v>16510</v>
      </c>
      <c r="V74" s="60">
        <f>U74+T74</f>
        <v>133220</v>
      </c>
      <c r="W74" s="58">
        <f>V74/2</f>
        <v>66610</v>
      </c>
      <c r="X74" s="61" t="e">
        <f>#REF!</f>
        <v>#REF!</v>
      </c>
      <c r="Y74" s="56" t="s">
        <v>477</v>
      </c>
      <c r="Z74" s="56" t="s">
        <v>478</v>
      </c>
      <c r="AA74" s="56" t="s">
        <v>479</v>
      </c>
      <c r="AB74" s="56" t="s">
        <v>480</v>
      </c>
      <c r="AC74" s="56" t="s">
        <v>117</v>
      </c>
      <c r="AD74" s="63" t="s">
        <v>481</v>
      </c>
      <c r="AE74" s="73" t="s">
        <v>482</v>
      </c>
      <c r="AF74" s="82">
        <v>1</v>
      </c>
      <c r="AG74" s="64">
        <v>1</v>
      </c>
      <c r="AH74" s="87">
        <v>1</v>
      </c>
      <c r="AI74" s="62">
        <v>1</v>
      </c>
      <c r="AJ74" s="62"/>
      <c r="AK74" s="56"/>
      <c r="AL74" s="126"/>
      <c r="AM74" s="127">
        <v>1</v>
      </c>
      <c r="AN74" s="56" t="s">
        <v>483</v>
      </c>
      <c r="AO74" s="88"/>
    </row>
    <row r="75" spans="1:140" s="4" customFormat="1" ht="69.75" customHeight="1" outlineLevel="1">
      <c r="A75" s="55"/>
      <c r="B75" s="56">
        <f>SUBTOTAL(3,F$10:F75)</f>
        <v>64</v>
      </c>
      <c r="C75" s="57" t="s">
        <v>484</v>
      </c>
      <c r="D75" s="56" t="s">
        <v>55</v>
      </c>
      <c r="E75" s="56" t="s">
        <v>471</v>
      </c>
      <c r="F75" s="56" t="s">
        <v>69</v>
      </c>
      <c r="G75" s="61" t="s">
        <v>485</v>
      </c>
      <c r="H75" s="56" t="s">
        <v>349</v>
      </c>
      <c r="I75" s="58">
        <v>80000</v>
      </c>
      <c r="J75" s="58">
        <f aca="true" t="shared" si="19" ref="J75:J91">I75</f>
        <v>80000</v>
      </c>
      <c r="K75" s="58">
        <v>17906</v>
      </c>
      <c r="L75" s="58"/>
      <c r="M75" s="58">
        <v>8000</v>
      </c>
      <c r="N75" s="64">
        <v>10000</v>
      </c>
      <c r="O75" s="58">
        <f aca="true" t="shared" si="20" ref="O75:O91">M75</f>
        <v>8000</v>
      </c>
      <c r="P75" s="160" t="s">
        <v>486</v>
      </c>
      <c r="Q75" s="55" t="s">
        <v>487</v>
      </c>
      <c r="R75" s="161"/>
      <c r="S75" s="162">
        <v>44348</v>
      </c>
      <c r="T75" s="60">
        <v>9900</v>
      </c>
      <c r="U75" s="60" t="e">
        <f>#REF!</f>
        <v>#REF!</v>
      </c>
      <c r="V75" s="60" t="e">
        <f>#REF!</f>
        <v>#REF!</v>
      </c>
      <c r="W75" s="58" t="e">
        <f aca="true" t="shared" si="21" ref="W75:W91">V75</f>
        <v>#REF!</v>
      </c>
      <c r="X75" s="57" t="e">
        <f>#REF!</f>
        <v>#REF!</v>
      </c>
      <c r="Y75" s="56" t="s">
        <v>488</v>
      </c>
      <c r="Z75" s="56">
        <v>18960292727</v>
      </c>
      <c r="AA75" s="56" t="s">
        <v>489</v>
      </c>
      <c r="AB75" s="56" t="s">
        <v>64</v>
      </c>
      <c r="AC75" s="56" t="s">
        <v>74</v>
      </c>
      <c r="AD75" s="56" t="s">
        <v>66</v>
      </c>
      <c r="AE75" s="73" t="s">
        <v>482</v>
      </c>
      <c r="AF75" s="56">
        <v>1</v>
      </c>
      <c r="AG75" s="64">
        <v>1</v>
      </c>
      <c r="AH75" s="64"/>
      <c r="AI75" s="56">
        <v>1</v>
      </c>
      <c r="AJ75" s="56"/>
      <c r="AK75" s="56"/>
      <c r="AL75" s="2"/>
      <c r="AM75" s="2"/>
      <c r="AN75" s="56" t="s">
        <v>490</v>
      </c>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5"/>
      <c r="DR75" s="5"/>
      <c r="DS75" s="5"/>
      <c r="DT75" s="5"/>
      <c r="DU75" s="5"/>
      <c r="DV75" s="5"/>
      <c r="DW75" s="5"/>
      <c r="DX75" s="5"/>
      <c r="DY75" s="5"/>
      <c r="DZ75" s="5"/>
      <c r="EA75" s="5"/>
      <c r="EB75" s="5"/>
      <c r="EC75" s="5"/>
      <c r="ED75" s="5"/>
      <c r="EE75" s="5"/>
      <c r="EF75" s="5"/>
      <c r="EG75" s="5"/>
      <c r="EH75" s="5"/>
      <c r="EI75" s="5"/>
      <c r="EJ75" s="5"/>
    </row>
    <row r="76" spans="1:81" s="87" customFormat="1" ht="61.5" customHeight="1" outlineLevel="1">
      <c r="A76" s="82"/>
      <c r="B76" s="56">
        <f>SUBTOTAL(3,F$10:F76)</f>
        <v>65</v>
      </c>
      <c r="C76" s="57" t="s">
        <v>491</v>
      </c>
      <c r="D76" s="56" t="s">
        <v>55</v>
      </c>
      <c r="E76" s="163" t="s">
        <v>471</v>
      </c>
      <c r="F76" s="62" t="s">
        <v>492</v>
      </c>
      <c r="G76" s="57" t="s">
        <v>493</v>
      </c>
      <c r="H76" s="62" t="s">
        <v>59</v>
      </c>
      <c r="I76" s="84">
        <v>420000</v>
      </c>
      <c r="J76" s="84">
        <f>I76/2</f>
        <v>210000</v>
      </c>
      <c r="K76" s="69">
        <v>240000</v>
      </c>
      <c r="L76" s="69"/>
      <c r="M76" s="58">
        <v>50000</v>
      </c>
      <c r="N76" s="112">
        <v>80000</v>
      </c>
      <c r="O76" s="84">
        <f>M76/2</f>
        <v>25000</v>
      </c>
      <c r="P76" s="155" t="s">
        <v>494</v>
      </c>
      <c r="Q76" s="164" t="s">
        <v>495</v>
      </c>
      <c r="R76" s="56"/>
      <c r="S76" s="56" t="s">
        <v>496</v>
      </c>
      <c r="T76" s="60">
        <v>47970</v>
      </c>
      <c r="U76" s="60" t="e">
        <f>#REF!</f>
        <v>#REF!</v>
      </c>
      <c r="V76" s="60" t="e">
        <f>U76+T76</f>
        <v>#REF!</v>
      </c>
      <c r="W76" s="69" t="e">
        <f t="shared" si="21"/>
        <v>#REF!</v>
      </c>
      <c r="X76" s="61" t="e">
        <f>#REF!</f>
        <v>#REF!</v>
      </c>
      <c r="Y76" s="56" t="s">
        <v>497</v>
      </c>
      <c r="Z76" s="55">
        <v>15959551331</v>
      </c>
      <c r="AA76" s="56" t="s">
        <v>498</v>
      </c>
      <c r="AB76" s="56" t="s">
        <v>64</v>
      </c>
      <c r="AC76" s="56" t="s">
        <v>190</v>
      </c>
      <c r="AD76" s="56" t="s">
        <v>66</v>
      </c>
      <c r="AE76" s="73" t="s">
        <v>482</v>
      </c>
      <c r="AF76" s="82">
        <v>1</v>
      </c>
      <c r="AG76" s="64"/>
      <c r="AH76" s="64"/>
      <c r="AI76" s="62">
        <v>1</v>
      </c>
      <c r="AJ76" s="62"/>
      <c r="AK76" s="56"/>
      <c r="AL76" s="2"/>
      <c r="AM76" s="2">
        <v>1</v>
      </c>
      <c r="AN76" s="56"/>
      <c r="AO76" s="88"/>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row>
    <row r="77" spans="1:81" s="87" customFormat="1" ht="64.5" customHeight="1" outlineLevel="1">
      <c r="A77" s="82"/>
      <c r="B77" s="56">
        <f>SUBTOTAL(3,F$10:F77)</f>
        <v>66</v>
      </c>
      <c r="C77" s="57" t="s">
        <v>499</v>
      </c>
      <c r="D77" s="56" t="s">
        <v>55</v>
      </c>
      <c r="E77" s="163" t="s">
        <v>471</v>
      </c>
      <c r="F77" s="62" t="s">
        <v>69</v>
      </c>
      <c r="G77" s="57" t="s">
        <v>500</v>
      </c>
      <c r="H77" s="62" t="s">
        <v>99</v>
      </c>
      <c r="I77" s="84">
        <v>470000</v>
      </c>
      <c r="J77" s="84">
        <f t="shared" si="19"/>
        <v>470000</v>
      </c>
      <c r="K77" s="69">
        <v>350000</v>
      </c>
      <c r="L77" s="69"/>
      <c r="M77" s="58">
        <v>100000</v>
      </c>
      <c r="N77" s="112">
        <v>80000</v>
      </c>
      <c r="O77" s="84">
        <f t="shared" si="20"/>
        <v>100000</v>
      </c>
      <c r="P77" s="155" t="s">
        <v>501</v>
      </c>
      <c r="Q77" s="55" t="s">
        <v>502</v>
      </c>
      <c r="R77" s="55"/>
      <c r="S77" s="55" t="s">
        <v>476</v>
      </c>
      <c r="T77" s="60">
        <v>49450</v>
      </c>
      <c r="U77" s="60">
        <v>7050</v>
      </c>
      <c r="V77" s="60">
        <f>U77+T77</f>
        <v>56500</v>
      </c>
      <c r="W77" s="69">
        <f t="shared" si="21"/>
        <v>56500</v>
      </c>
      <c r="X77" s="61" t="e">
        <f>#REF!</f>
        <v>#REF!</v>
      </c>
      <c r="Y77" s="56" t="s">
        <v>503</v>
      </c>
      <c r="Z77" s="55">
        <v>15960733878</v>
      </c>
      <c r="AA77" s="56" t="s">
        <v>504</v>
      </c>
      <c r="AB77" s="56" t="s">
        <v>64</v>
      </c>
      <c r="AC77" s="56" t="s">
        <v>74</v>
      </c>
      <c r="AD77" s="56" t="s">
        <v>66</v>
      </c>
      <c r="AE77" s="73" t="s">
        <v>482</v>
      </c>
      <c r="AF77" s="82">
        <v>1</v>
      </c>
      <c r="AG77" s="64"/>
      <c r="AH77" s="64"/>
      <c r="AI77" s="62">
        <v>1</v>
      </c>
      <c r="AJ77" s="62"/>
      <c r="AK77" s="56"/>
      <c r="AL77" s="2"/>
      <c r="AM77" s="2">
        <v>1</v>
      </c>
      <c r="AN77" s="56"/>
      <c r="AO77" s="88"/>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row>
    <row r="78" spans="1:120" s="87" customFormat="1" ht="45" customHeight="1" outlineLevel="1">
      <c r="A78" s="82"/>
      <c r="B78" s="56">
        <f>SUBTOTAL(3,F$10:F78)</f>
        <v>67</v>
      </c>
      <c r="C78" s="57" t="s">
        <v>505</v>
      </c>
      <c r="D78" s="62" t="s">
        <v>55</v>
      </c>
      <c r="E78" s="163" t="s">
        <v>471</v>
      </c>
      <c r="F78" s="56" t="s">
        <v>297</v>
      </c>
      <c r="G78" s="101" t="s">
        <v>506</v>
      </c>
      <c r="H78" s="62" t="s">
        <v>349</v>
      </c>
      <c r="I78" s="84">
        <v>140000</v>
      </c>
      <c r="J78" s="58">
        <f t="shared" si="19"/>
        <v>140000</v>
      </c>
      <c r="K78" s="69">
        <v>78627</v>
      </c>
      <c r="L78" s="69"/>
      <c r="M78" s="58">
        <v>25000</v>
      </c>
      <c r="N78" s="64">
        <v>50000</v>
      </c>
      <c r="O78" s="58">
        <f t="shared" si="20"/>
        <v>25000</v>
      </c>
      <c r="P78" s="165" t="s">
        <v>507</v>
      </c>
      <c r="Q78" s="137" t="s">
        <v>508</v>
      </c>
      <c r="R78" s="86"/>
      <c r="S78" s="86" t="s">
        <v>81</v>
      </c>
      <c r="T78" s="60">
        <v>29550</v>
      </c>
      <c r="U78" s="60">
        <v>4150</v>
      </c>
      <c r="V78" s="60">
        <f>U78+T78</f>
        <v>33700</v>
      </c>
      <c r="W78" s="58">
        <f t="shared" si="21"/>
        <v>33700</v>
      </c>
      <c r="X78" s="61" t="e">
        <f>#REF!</f>
        <v>#REF!</v>
      </c>
      <c r="Y78" s="56"/>
      <c r="Z78" s="55"/>
      <c r="AA78" s="56" t="s">
        <v>509</v>
      </c>
      <c r="AB78" s="56" t="s">
        <v>64</v>
      </c>
      <c r="AC78" s="56" t="s">
        <v>300</v>
      </c>
      <c r="AD78" s="56" t="s">
        <v>66</v>
      </c>
      <c r="AE78" s="73" t="s">
        <v>482</v>
      </c>
      <c r="AF78" s="82">
        <v>1</v>
      </c>
      <c r="AG78" s="64"/>
      <c r="AH78" s="64"/>
      <c r="AI78" s="62">
        <v>1</v>
      </c>
      <c r="AJ78" s="62"/>
      <c r="AK78" s="56"/>
      <c r="AL78" s="2"/>
      <c r="AM78" s="2">
        <v>1</v>
      </c>
      <c r="AN78" s="56"/>
      <c r="AO78" s="88"/>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row>
    <row r="79" spans="1:108" s="87" customFormat="1" ht="36" outlineLevel="1">
      <c r="A79" s="82"/>
      <c r="B79" s="56">
        <f>SUBTOTAL(3,F$10:F79)</f>
        <v>68</v>
      </c>
      <c r="C79" s="57" t="s">
        <v>510</v>
      </c>
      <c r="D79" s="62" t="s">
        <v>55</v>
      </c>
      <c r="E79" s="163" t="s">
        <v>471</v>
      </c>
      <c r="F79" s="56" t="s">
        <v>69</v>
      </c>
      <c r="G79" s="101" t="s">
        <v>511</v>
      </c>
      <c r="H79" s="62" t="s">
        <v>349</v>
      </c>
      <c r="I79" s="84">
        <v>130000</v>
      </c>
      <c r="J79" s="58">
        <f t="shared" si="19"/>
        <v>130000</v>
      </c>
      <c r="K79" s="58">
        <v>49000</v>
      </c>
      <c r="L79" s="69"/>
      <c r="M79" s="58">
        <v>55000</v>
      </c>
      <c r="N79" s="64">
        <v>35000</v>
      </c>
      <c r="O79" s="58">
        <f t="shared" si="20"/>
        <v>55000</v>
      </c>
      <c r="P79" s="165" t="s">
        <v>512</v>
      </c>
      <c r="Q79" s="104" t="s">
        <v>513</v>
      </c>
      <c r="R79" s="81"/>
      <c r="S79" s="81" t="s">
        <v>81</v>
      </c>
      <c r="T79" s="60">
        <v>20310</v>
      </c>
      <c r="U79" s="60">
        <v>2810</v>
      </c>
      <c r="V79" s="60">
        <f>U79+T79</f>
        <v>23120</v>
      </c>
      <c r="W79" s="58">
        <f t="shared" si="21"/>
        <v>23120</v>
      </c>
      <c r="X79" s="61" t="e">
        <f>#REF!</f>
        <v>#REF!</v>
      </c>
      <c r="Y79" s="56"/>
      <c r="Z79" s="55"/>
      <c r="AA79" s="56" t="s">
        <v>514</v>
      </c>
      <c r="AB79" s="56" t="s">
        <v>64</v>
      </c>
      <c r="AC79" s="56" t="s">
        <v>74</v>
      </c>
      <c r="AD79" s="56" t="s">
        <v>66</v>
      </c>
      <c r="AE79" s="73" t="s">
        <v>482</v>
      </c>
      <c r="AF79" s="82">
        <v>1</v>
      </c>
      <c r="AG79" s="64"/>
      <c r="AH79" s="64"/>
      <c r="AI79" s="62">
        <v>1</v>
      </c>
      <c r="AJ79" s="62"/>
      <c r="AK79" s="56"/>
      <c r="AL79" s="2"/>
      <c r="AM79" s="2">
        <v>1</v>
      </c>
      <c r="AN79" s="56"/>
      <c r="AO79" s="88"/>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51"/>
    </row>
    <row r="80" spans="1:140" s="87" customFormat="1" ht="54.75" customHeight="1" outlineLevel="1">
      <c r="A80" s="82"/>
      <c r="B80" s="56">
        <f>SUBTOTAL(3,F$10:F80)</f>
        <v>69</v>
      </c>
      <c r="C80" s="57" t="s">
        <v>515</v>
      </c>
      <c r="D80" s="62" t="s">
        <v>55</v>
      </c>
      <c r="E80" s="56" t="s">
        <v>471</v>
      </c>
      <c r="F80" s="56" t="s">
        <v>69</v>
      </c>
      <c r="G80" s="101" t="s">
        <v>516</v>
      </c>
      <c r="H80" s="62" t="s">
        <v>226</v>
      </c>
      <c r="I80" s="93">
        <v>8000</v>
      </c>
      <c r="J80" s="58">
        <f t="shared" si="19"/>
        <v>8000</v>
      </c>
      <c r="K80" s="69">
        <v>2300</v>
      </c>
      <c r="L80" s="93"/>
      <c r="M80" s="58">
        <v>2000</v>
      </c>
      <c r="N80" s="94">
        <v>2300</v>
      </c>
      <c r="O80" s="58">
        <f t="shared" si="20"/>
        <v>2000</v>
      </c>
      <c r="P80" s="165" t="s">
        <v>517</v>
      </c>
      <c r="Q80" s="81" t="s">
        <v>518</v>
      </c>
      <c r="R80" s="81"/>
      <c r="S80" s="81" t="s">
        <v>81</v>
      </c>
      <c r="T80" s="60">
        <v>1475</v>
      </c>
      <c r="U80" s="60">
        <v>205</v>
      </c>
      <c r="V80" s="60">
        <f>U80+T80</f>
        <v>1680</v>
      </c>
      <c r="W80" s="58">
        <f t="shared" si="21"/>
        <v>1680</v>
      </c>
      <c r="X80" s="61" t="e">
        <f>#REF!</f>
        <v>#REF!</v>
      </c>
      <c r="Y80" s="86" t="s">
        <v>519</v>
      </c>
      <c r="Z80" s="98" t="s">
        <v>520</v>
      </c>
      <c r="AA80" s="56" t="s">
        <v>521</v>
      </c>
      <c r="AB80" s="56" t="s">
        <v>64</v>
      </c>
      <c r="AC80" s="56" t="s">
        <v>74</v>
      </c>
      <c r="AD80" s="56" t="s">
        <v>66</v>
      </c>
      <c r="AE80" s="73" t="s">
        <v>482</v>
      </c>
      <c r="AF80" s="82">
        <v>1</v>
      </c>
      <c r="AG80" s="64"/>
      <c r="AH80" s="64"/>
      <c r="AI80" s="64">
        <v>1</v>
      </c>
      <c r="AJ80" s="64"/>
      <c r="AK80" s="57" t="s">
        <v>522</v>
      </c>
      <c r="AL80" s="2"/>
      <c r="AM80" s="2">
        <v>1</v>
      </c>
      <c r="AN80" s="57" t="s">
        <v>522</v>
      </c>
      <c r="AO80" s="88"/>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c r="DC80" s="140"/>
      <c r="DD80" s="151"/>
      <c r="DQ80" s="5"/>
      <c r="DR80" s="5"/>
      <c r="DS80" s="5"/>
      <c r="DT80" s="5"/>
      <c r="DU80" s="5"/>
      <c r="DV80" s="5"/>
      <c r="DW80" s="5"/>
      <c r="DX80" s="5"/>
      <c r="DY80" s="5"/>
      <c r="DZ80" s="5"/>
      <c r="EA80" s="5"/>
      <c r="EB80" s="5"/>
      <c r="EC80" s="5"/>
      <c r="ED80" s="5"/>
      <c r="EE80" s="5"/>
      <c r="EF80" s="5"/>
      <c r="EG80" s="5"/>
      <c r="EH80" s="5"/>
      <c r="EI80" s="5"/>
      <c r="EJ80" s="5"/>
    </row>
    <row r="81" spans="1:142" s="140" customFormat="1" ht="55.5" customHeight="1" outlineLevel="1">
      <c r="A81" s="166"/>
      <c r="B81" s="56">
        <f>SUBTOTAL(3,F$10:F81)</f>
        <v>70</v>
      </c>
      <c r="C81" s="57" t="s">
        <v>523</v>
      </c>
      <c r="D81" s="56" t="s">
        <v>55</v>
      </c>
      <c r="E81" s="163" t="s">
        <v>471</v>
      </c>
      <c r="F81" s="62" t="s">
        <v>297</v>
      </c>
      <c r="G81" s="167" t="s">
        <v>524</v>
      </c>
      <c r="H81" s="62" t="s">
        <v>194</v>
      </c>
      <c r="I81" s="84">
        <v>120000</v>
      </c>
      <c r="J81" s="84">
        <f t="shared" si="19"/>
        <v>120000</v>
      </c>
      <c r="K81" s="69">
        <v>1000</v>
      </c>
      <c r="L81" s="69"/>
      <c r="M81" s="58">
        <v>50000</v>
      </c>
      <c r="N81" s="112"/>
      <c r="O81" s="84">
        <f t="shared" si="20"/>
        <v>50000</v>
      </c>
      <c r="P81" s="168" t="s">
        <v>525</v>
      </c>
      <c r="Q81" s="55"/>
      <c r="R81" s="55"/>
      <c r="S81" s="55"/>
      <c r="T81" s="60"/>
      <c r="U81" s="60"/>
      <c r="V81" s="60"/>
      <c r="W81" s="69">
        <f t="shared" si="21"/>
        <v>0</v>
      </c>
      <c r="X81" s="61"/>
      <c r="Y81" s="56"/>
      <c r="Z81" s="55"/>
      <c r="AA81" s="89" t="s">
        <v>526</v>
      </c>
      <c r="AB81" s="56" t="s">
        <v>64</v>
      </c>
      <c r="AC81" s="56" t="s">
        <v>300</v>
      </c>
      <c r="AD81" s="56" t="s">
        <v>66</v>
      </c>
      <c r="AE81" s="73" t="s">
        <v>482</v>
      </c>
      <c r="AF81" s="82">
        <v>1</v>
      </c>
      <c r="AG81" s="64"/>
      <c r="AH81" s="64"/>
      <c r="AI81" s="62"/>
      <c r="AJ81" s="62">
        <v>1</v>
      </c>
      <c r="AK81" s="56"/>
      <c r="AL81" s="7"/>
      <c r="AM81" s="7"/>
      <c r="AN81" s="56"/>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D81" s="135"/>
      <c r="DE81" s="56"/>
      <c r="DF81" s="103"/>
      <c r="DG81" s="62"/>
      <c r="DH81" s="62"/>
      <c r="DI81" s="111"/>
      <c r="DJ81" s="62"/>
      <c r="DK81" s="84"/>
      <c r="DL81" s="58"/>
      <c r="DM81" s="84"/>
      <c r="DN81" s="103"/>
      <c r="DO81" s="62"/>
      <c r="DP81" s="62"/>
      <c r="DQ81" s="87"/>
      <c r="DR81" s="87"/>
      <c r="DS81" s="87"/>
      <c r="DT81" s="87"/>
      <c r="DU81" s="88"/>
      <c r="DV81" s="88"/>
      <c r="DW81" s="151"/>
      <c r="DX81" s="151"/>
      <c r="DY81" s="151"/>
      <c r="DZ81" s="151"/>
      <c r="EA81" s="88"/>
      <c r="EB81" s="88"/>
      <c r="EC81" s="88"/>
      <c r="ED81" s="88"/>
      <c r="EE81" s="88"/>
      <c r="EF81" s="88"/>
      <c r="EG81" s="88"/>
      <c r="EH81" s="88"/>
      <c r="EI81" s="88"/>
      <c r="EJ81" s="88"/>
      <c r="EK81" s="88"/>
      <c r="EL81" s="88"/>
    </row>
    <row r="82" spans="1:142" s="140" customFormat="1" ht="48.75" customHeight="1" outlineLevel="1">
      <c r="A82" s="166"/>
      <c r="B82" s="56">
        <f>SUBTOTAL(3,F$10:F82)</f>
        <v>71</v>
      </c>
      <c r="C82" s="57" t="s">
        <v>527</v>
      </c>
      <c r="D82" s="56" t="s">
        <v>55</v>
      </c>
      <c r="E82" s="163" t="s">
        <v>471</v>
      </c>
      <c r="F82" s="62" t="s">
        <v>69</v>
      </c>
      <c r="G82" s="167" t="s">
        <v>528</v>
      </c>
      <c r="H82" s="169" t="s">
        <v>194</v>
      </c>
      <c r="I82" s="84">
        <v>42000</v>
      </c>
      <c r="J82" s="84">
        <f t="shared" si="19"/>
        <v>42000</v>
      </c>
      <c r="K82" s="69">
        <v>47300</v>
      </c>
      <c r="L82" s="69"/>
      <c r="M82" s="58">
        <v>20000</v>
      </c>
      <c r="N82" s="112"/>
      <c r="O82" s="84">
        <f t="shared" si="20"/>
        <v>20000</v>
      </c>
      <c r="P82" s="168" t="s">
        <v>529</v>
      </c>
      <c r="Q82" s="55"/>
      <c r="R82" s="55" t="s">
        <v>73</v>
      </c>
      <c r="S82" s="55"/>
      <c r="T82" s="60"/>
      <c r="U82" s="60"/>
      <c r="V82" s="60"/>
      <c r="W82" s="69">
        <f t="shared" si="21"/>
        <v>0</v>
      </c>
      <c r="X82" s="61"/>
      <c r="Y82" s="56" t="s">
        <v>530</v>
      </c>
      <c r="Z82" s="55">
        <v>18596691159</v>
      </c>
      <c r="AA82" s="89" t="s">
        <v>531</v>
      </c>
      <c r="AB82" s="56" t="s">
        <v>64</v>
      </c>
      <c r="AC82" s="56" t="s">
        <v>74</v>
      </c>
      <c r="AD82" s="56" t="s">
        <v>66</v>
      </c>
      <c r="AE82" s="73" t="s">
        <v>482</v>
      </c>
      <c r="AF82" s="82">
        <v>1</v>
      </c>
      <c r="AG82" s="64"/>
      <c r="AH82" s="64"/>
      <c r="AI82" s="62"/>
      <c r="AJ82" s="62">
        <v>1</v>
      </c>
      <c r="AK82" s="56"/>
      <c r="AL82" s="7">
        <v>1</v>
      </c>
      <c r="AM82" s="7"/>
      <c r="AN82" s="56"/>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U82" s="135"/>
      <c r="BV82" s="56"/>
      <c r="BW82" s="103"/>
      <c r="BX82" s="62"/>
      <c r="BY82" s="62"/>
      <c r="BZ82" s="111"/>
      <c r="CA82" s="62"/>
      <c r="CB82" s="84"/>
      <c r="CC82" s="58"/>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87"/>
      <c r="DR82" s="87"/>
      <c r="DS82" s="87"/>
      <c r="DT82" s="87"/>
      <c r="DU82" s="88"/>
      <c r="DV82" s="88"/>
      <c r="DW82" s="151"/>
      <c r="DX82" s="151"/>
      <c r="DY82" s="151"/>
      <c r="DZ82" s="151"/>
      <c r="EA82" s="88"/>
      <c r="EB82" s="88"/>
      <c r="EC82" s="88"/>
      <c r="ED82" s="88"/>
      <c r="EE82" s="88"/>
      <c r="EF82" s="88"/>
      <c r="EG82" s="88"/>
      <c r="EH82" s="88"/>
      <c r="EI82" s="88"/>
      <c r="EJ82" s="88"/>
      <c r="EK82" s="88"/>
      <c r="EL82" s="88"/>
    </row>
    <row r="83" spans="1:142" s="140" customFormat="1" ht="57" customHeight="1" outlineLevel="1">
      <c r="A83" s="135"/>
      <c r="B83" s="56">
        <f>SUBTOTAL(3,F$10:F83)</f>
        <v>72</v>
      </c>
      <c r="C83" s="103" t="s">
        <v>532</v>
      </c>
      <c r="D83" s="62" t="s">
        <v>55</v>
      </c>
      <c r="E83" s="62" t="s">
        <v>471</v>
      </c>
      <c r="F83" s="86" t="s">
        <v>69</v>
      </c>
      <c r="G83" s="57" t="s">
        <v>533</v>
      </c>
      <c r="H83" s="56" t="s">
        <v>194</v>
      </c>
      <c r="I83" s="60">
        <v>15000</v>
      </c>
      <c r="J83" s="84">
        <f t="shared" si="19"/>
        <v>15000</v>
      </c>
      <c r="K83" s="69">
        <v>1000</v>
      </c>
      <c r="L83" s="69">
        <v>2265</v>
      </c>
      <c r="M83" s="58">
        <v>5000</v>
      </c>
      <c r="N83" s="93">
        <v>5000</v>
      </c>
      <c r="O83" s="60">
        <f t="shared" si="20"/>
        <v>5000</v>
      </c>
      <c r="P83" s="165" t="s">
        <v>401</v>
      </c>
      <c r="Q83" s="55" t="s">
        <v>534</v>
      </c>
      <c r="R83" s="55"/>
      <c r="S83" s="55"/>
      <c r="T83" s="87">
        <v>1950</v>
      </c>
      <c r="U83" s="87">
        <v>315</v>
      </c>
      <c r="V83" s="60">
        <f aca="true" t="shared" si="22" ref="V83:V91">U83+T83</f>
        <v>2265</v>
      </c>
      <c r="W83" s="69">
        <f t="shared" si="21"/>
        <v>2265</v>
      </c>
      <c r="X83" s="64" t="e">
        <f>#REF!</f>
        <v>#REF!</v>
      </c>
      <c r="Y83" s="86" t="s">
        <v>535</v>
      </c>
      <c r="Z83" s="98" t="s">
        <v>536</v>
      </c>
      <c r="AA83" s="62" t="s">
        <v>354</v>
      </c>
      <c r="AB83" s="56" t="s">
        <v>64</v>
      </c>
      <c r="AC83" s="56" t="s">
        <v>74</v>
      </c>
      <c r="AD83" s="56" t="s">
        <v>355</v>
      </c>
      <c r="AE83" s="56" t="s">
        <v>482</v>
      </c>
      <c r="AF83" s="114">
        <v>1</v>
      </c>
      <c r="AG83" s="134"/>
      <c r="AH83" s="134"/>
      <c r="AI83" s="62"/>
      <c r="AJ83" s="62"/>
      <c r="AK83" s="56"/>
      <c r="AL83" s="20"/>
      <c r="AM83" s="20"/>
      <c r="AN83" s="56"/>
      <c r="AO83" s="5"/>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6"/>
      <c r="DR83" s="56"/>
      <c r="DS83" s="56"/>
      <c r="DT83" s="56"/>
      <c r="DU83" s="4"/>
      <c r="DV83" s="4"/>
      <c r="DW83" s="151"/>
      <c r="DX83" s="151"/>
      <c r="DY83" s="151"/>
      <c r="DZ83" s="151"/>
      <c r="EA83" s="88"/>
      <c r="EB83" s="88"/>
      <c r="EC83" s="118"/>
      <c r="ED83" s="3"/>
      <c r="EE83" s="88"/>
      <c r="EF83" s="118"/>
      <c r="EG83" s="88"/>
      <c r="EH83" s="88"/>
      <c r="EI83" s="88"/>
      <c r="EJ83" s="88"/>
      <c r="EK83" s="88"/>
      <c r="EL83" s="88"/>
    </row>
    <row r="84" spans="1:140" s="87" customFormat="1" ht="54.75" customHeight="1" outlineLevel="1">
      <c r="A84" s="82"/>
      <c r="B84" s="56">
        <f>SUBTOTAL(3,F$10:F84)</f>
        <v>73</v>
      </c>
      <c r="C84" s="57" t="s">
        <v>537</v>
      </c>
      <c r="D84" s="62" t="s">
        <v>55</v>
      </c>
      <c r="E84" s="56" t="s">
        <v>471</v>
      </c>
      <c r="F84" s="56" t="s">
        <v>69</v>
      </c>
      <c r="G84" s="101" t="s">
        <v>538</v>
      </c>
      <c r="H84" s="62" t="s">
        <v>99</v>
      </c>
      <c r="I84" s="84">
        <v>10000</v>
      </c>
      <c r="J84" s="58">
        <f t="shared" si="19"/>
        <v>10000</v>
      </c>
      <c r="K84" s="69">
        <v>0</v>
      </c>
      <c r="L84" s="69"/>
      <c r="M84" s="58">
        <v>4000</v>
      </c>
      <c r="N84" s="85">
        <v>3000</v>
      </c>
      <c r="O84" s="58">
        <f t="shared" si="20"/>
        <v>4000</v>
      </c>
      <c r="P84" s="165" t="s">
        <v>539</v>
      </c>
      <c r="Q84" s="104" t="s">
        <v>540</v>
      </c>
      <c r="R84" s="81"/>
      <c r="S84" s="81"/>
      <c r="T84" s="60">
        <v>2120</v>
      </c>
      <c r="U84" s="60">
        <v>10</v>
      </c>
      <c r="V84" s="60">
        <f t="shared" si="22"/>
        <v>2130</v>
      </c>
      <c r="W84" s="58">
        <f t="shared" si="21"/>
        <v>2130</v>
      </c>
      <c r="X84" s="61" t="e">
        <f>#REF!</f>
        <v>#REF!</v>
      </c>
      <c r="Y84" s="86" t="s">
        <v>367</v>
      </c>
      <c r="Z84" s="98" t="s">
        <v>541</v>
      </c>
      <c r="AA84" s="56" t="s">
        <v>521</v>
      </c>
      <c r="AB84" s="56" t="s">
        <v>64</v>
      </c>
      <c r="AC84" s="56" t="s">
        <v>74</v>
      </c>
      <c r="AD84" s="56" t="s">
        <v>66</v>
      </c>
      <c r="AE84" s="73" t="s">
        <v>482</v>
      </c>
      <c r="AF84" s="82">
        <v>1</v>
      </c>
      <c r="AG84" s="64"/>
      <c r="AH84" s="64"/>
      <c r="AI84" s="64"/>
      <c r="AJ84" s="64"/>
      <c r="AK84" s="56"/>
      <c r="AL84" s="2"/>
      <c r="AM84" s="2"/>
      <c r="AN84" s="56"/>
      <c r="AO84" s="88"/>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84"/>
      <c r="CE84" s="103"/>
      <c r="CF84" s="62"/>
      <c r="CG84" s="62"/>
      <c r="CH84" s="56"/>
      <c r="CI84" s="56"/>
      <c r="CJ84" s="56"/>
      <c r="CK84" s="56"/>
      <c r="CL84" s="4"/>
      <c r="CM84" s="4"/>
      <c r="CN84" s="151"/>
      <c r="CO84" s="151"/>
      <c r="CP84" s="151"/>
      <c r="CQ84" s="151"/>
      <c r="CR84" s="88"/>
      <c r="CS84" s="88"/>
      <c r="CT84" s="118"/>
      <c r="CU84" s="3"/>
      <c r="CV84" s="88"/>
      <c r="CW84" s="118"/>
      <c r="CX84" s="88"/>
      <c r="CY84" s="88"/>
      <c r="CZ84" s="88"/>
      <c r="DA84" s="88"/>
      <c r="DB84" s="88"/>
      <c r="DC84" s="88"/>
      <c r="DD84" s="135"/>
      <c r="DE84" s="56"/>
      <c r="DF84" s="103"/>
      <c r="DG84" s="62"/>
      <c r="DH84" s="62"/>
      <c r="DI84" s="84"/>
      <c r="DJ84" s="58"/>
      <c r="DK84" s="84"/>
      <c r="DL84" s="56"/>
      <c r="DM84" s="56"/>
      <c r="DN84" s="4"/>
      <c r="DO84" s="5"/>
      <c r="DP84" s="5"/>
      <c r="DQ84" s="5"/>
      <c r="DR84" s="5"/>
      <c r="DS84" s="5"/>
      <c r="DT84" s="5"/>
      <c r="DU84" s="5"/>
      <c r="DV84" s="5"/>
      <c r="DW84" s="5"/>
      <c r="DX84" s="5"/>
      <c r="DY84" s="5"/>
      <c r="DZ84" s="5"/>
      <c r="EA84" s="5"/>
      <c r="EB84" s="5"/>
      <c r="EC84" s="5"/>
      <c r="ED84" s="5"/>
      <c r="EE84" s="5"/>
      <c r="EF84" s="5"/>
      <c r="EG84" s="5"/>
      <c r="EH84" s="5"/>
      <c r="EI84" s="5"/>
      <c r="EJ84" s="5"/>
    </row>
    <row r="85" spans="1:140" s="87" customFormat="1" ht="54.75" customHeight="1" outlineLevel="1">
      <c r="A85" s="82"/>
      <c r="B85" s="56">
        <f>SUBTOTAL(3,F$10:F85)</f>
        <v>74</v>
      </c>
      <c r="C85" s="57" t="s">
        <v>542</v>
      </c>
      <c r="D85" s="62" t="s">
        <v>55</v>
      </c>
      <c r="E85" s="56" t="s">
        <v>471</v>
      </c>
      <c r="F85" s="56" t="s">
        <v>69</v>
      </c>
      <c r="G85" s="101" t="s">
        <v>543</v>
      </c>
      <c r="H85" s="62" t="s">
        <v>99</v>
      </c>
      <c r="I85" s="84">
        <v>4100</v>
      </c>
      <c r="J85" s="58">
        <f t="shared" si="19"/>
        <v>4100</v>
      </c>
      <c r="K85" s="69">
        <v>1000</v>
      </c>
      <c r="L85" s="69"/>
      <c r="M85" s="58">
        <v>2500</v>
      </c>
      <c r="N85" s="85">
        <v>3000</v>
      </c>
      <c r="O85" s="58">
        <f t="shared" si="20"/>
        <v>2500</v>
      </c>
      <c r="P85" s="91" t="s">
        <v>544</v>
      </c>
      <c r="Q85" s="81" t="s">
        <v>545</v>
      </c>
      <c r="R85" s="56"/>
      <c r="S85" s="81"/>
      <c r="T85" s="60">
        <v>595</v>
      </c>
      <c r="U85" s="60">
        <v>15</v>
      </c>
      <c r="V85" s="60">
        <f t="shared" si="22"/>
        <v>610</v>
      </c>
      <c r="W85" s="58">
        <f t="shared" si="21"/>
        <v>610</v>
      </c>
      <c r="X85" s="61" t="e">
        <f>#REF!</f>
        <v>#REF!</v>
      </c>
      <c r="Y85" s="86" t="s">
        <v>546</v>
      </c>
      <c r="Z85" s="98" t="s">
        <v>547</v>
      </c>
      <c r="AA85" s="56" t="s">
        <v>521</v>
      </c>
      <c r="AB85" s="56" t="s">
        <v>64</v>
      </c>
      <c r="AC85" s="56" t="s">
        <v>74</v>
      </c>
      <c r="AD85" s="56" t="s">
        <v>66</v>
      </c>
      <c r="AE85" s="73" t="s">
        <v>482</v>
      </c>
      <c r="AF85" s="82">
        <v>1</v>
      </c>
      <c r="AG85" s="64"/>
      <c r="AH85" s="64"/>
      <c r="AI85" s="64">
        <v>1</v>
      </c>
      <c r="AJ85" s="64"/>
      <c r="AK85" s="56"/>
      <c r="AL85" s="2"/>
      <c r="AM85" s="2"/>
      <c r="AN85" s="56"/>
      <c r="AO85" s="88"/>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5"/>
      <c r="DR85" s="5"/>
      <c r="DS85" s="5"/>
      <c r="DT85" s="5"/>
      <c r="DU85" s="5"/>
      <c r="DV85" s="5"/>
      <c r="DW85" s="5"/>
      <c r="DX85" s="5"/>
      <c r="DY85" s="5"/>
      <c r="DZ85" s="5"/>
      <c r="EA85" s="5"/>
      <c r="EB85" s="5"/>
      <c r="EC85" s="5"/>
      <c r="ED85" s="5"/>
      <c r="EE85" s="5"/>
      <c r="EF85" s="5"/>
      <c r="EG85" s="5"/>
      <c r="EH85" s="5"/>
      <c r="EI85" s="5"/>
      <c r="EJ85" s="5"/>
    </row>
    <row r="86" spans="1:142" s="140" customFormat="1" ht="54" customHeight="1" outlineLevel="1">
      <c r="A86" s="135"/>
      <c r="B86" s="56">
        <f>SUBTOTAL(3,F$10:F86)</f>
        <v>75</v>
      </c>
      <c r="C86" s="103" t="s">
        <v>548</v>
      </c>
      <c r="D86" s="56" t="s">
        <v>55</v>
      </c>
      <c r="E86" s="136" t="s">
        <v>471</v>
      </c>
      <c r="F86" s="86" t="s">
        <v>69</v>
      </c>
      <c r="G86" s="167" t="s">
        <v>549</v>
      </c>
      <c r="H86" s="86" t="s">
        <v>71</v>
      </c>
      <c r="I86" s="58">
        <v>10000</v>
      </c>
      <c r="J86" s="60">
        <f t="shared" si="19"/>
        <v>10000</v>
      </c>
      <c r="K86" s="69">
        <v>1000</v>
      </c>
      <c r="L86" s="69">
        <v>1785</v>
      </c>
      <c r="M86" s="58">
        <v>7000</v>
      </c>
      <c r="N86" s="93">
        <v>3000</v>
      </c>
      <c r="O86" s="115">
        <f t="shared" si="20"/>
        <v>7000</v>
      </c>
      <c r="P86" s="61" t="s">
        <v>550</v>
      </c>
      <c r="Q86" s="55" t="s">
        <v>551</v>
      </c>
      <c r="R86" s="55"/>
      <c r="S86" s="55"/>
      <c r="T86" s="134">
        <v>1580</v>
      </c>
      <c r="U86" s="134">
        <v>205</v>
      </c>
      <c r="V86" s="60">
        <f t="shared" si="22"/>
        <v>1785</v>
      </c>
      <c r="W86" s="69">
        <f t="shared" si="21"/>
        <v>1785</v>
      </c>
      <c r="X86" s="64" t="e">
        <f>#REF!</f>
        <v>#REF!</v>
      </c>
      <c r="Y86" s="86" t="s">
        <v>552</v>
      </c>
      <c r="Z86" s="98" t="s">
        <v>553</v>
      </c>
      <c r="AA86" s="62" t="s">
        <v>521</v>
      </c>
      <c r="AB86" s="56" t="s">
        <v>64</v>
      </c>
      <c r="AC86" s="56" t="s">
        <v>74</v>
      </c>
      <c r="AD86" s="56" t="s">
        <v>481</v>
      </c>
      <c r="AE86" s="56" t="s">
        <v>482</v>
      </c>
      <c r="AF86" s="114">
        <v>1</v>
      </c>
      <c r="AG86" s="134"/>
      <c r="AH86" s="134"/>
      <c r="AI86" s="114"/>
      <c r="AJ86" s="114"/>
      <c r="AK86" s="56"/>
      <c r="AL86" s="20"/>
      <c r="AM86" s="20"/>
      <c r="AN86" s="56"/>
      <c r="AO86" s="5"/>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row>
    <row r="87" spans="1:120" s="88" customFormat="1" ht="54" customHeight="1" outlineLevel="1">
      <c r="A87" s="56"/>
      <c r="B87" s="56">
        <f>SUBTOTAL(3,F$10:F87)</f>
        <v>76</v>
      </c>
      <c r="C87" s="57" t="s">
        <v>554</v>
      </c>
      <c r="D87" s="62" t="s">
        <v>55</v>
      </c>
      <c r="E87" s="136" t="s">
        <v>471</v>
      </c>
      <c r="F87" s="56" t="s">
        <v>69</v>
      </c>
      <c r="G87" s="91" t="s">
        <v>555</v>
      </c>
      <c r="H87" s="56" t="s">
        <v>99</v>
      </c>
      <c r="I87" s="93">
        <v>15000</v>
      </c>
      <c r="J87" s="93">
        <f t="shared" si="19"/>
        <v>15000</v>
      </c>
      <c r="K87" s="69">
        <v>100</v>
      </c>
      <c r="L87" s="93"/>
      <c r="M87" s="58">
        <v>5000</v>
      </c>
      <c r="N87" s="94">
        <v>1500</v>
      </c>
      <c r="O87" s="58">
        <f t="shared" si="20"/>
        <v>5000</v>
      </c>
      <c r="P87" s="91" t="s">
        <v>556</v>
      </c>
      <c r="Q87" s="81" t="s">
        <v>557</v>
      </c>
      <c r="R87" s="81"/>
      <c r="S87" s="81"/>
      <c r="T87" s="60">
        <v>1065</v>
      </c>
      <c r="U87" s="60">
        <v>10</v>
      </c>
      <c r="V87" s="60">
        <f t="shared" si="22"/>
        <v>1075</v>
      </c>
      <c r="W87" s="58">
        <f t="shared" si="21"/>
        <v>1075</v>
      </c>
      <c r="X87" s="61" t="e">
        <f>#REF!</f>
        <v>#REF!</v>
      </c>
      <c r="Y87" s="86" t="s">
        <v>558</v>
      </c>
      <c r="Z87" s="98" t="s">
        <v>559</v>
      </c>
      <c r="AA87" s="56" t="s">
        <v>521</v>
      </c>
      <c r="AB87" s="56" t="s">
        <v>64</v>
      </c>
      <c r="AC87" s="56" t="s">
        <v>74</v>
      </c>
      <c r="AD87" s="73" t="s">
        <v>66</v>
      </c>
      <c r="AE87" s="73" t="s">
        <v>482</v>
      </c>
      <c r="AF87" s="82">
        <v>1</v>
      </c>
      <c r="AG87" s="87"/>
      <c r="AH87" s="87"/>
      <c r="AI87" s="87"/>
      <c r="AJ87" s="87"/>
      <c r="AK87" s="56"/>
      <c r="AL87" s="127"/>
      <c r="AM87" s="127"/>
      <c r="AN87" s="56"/>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140"/>
      <c r="BT87" s="140"/>
      <c r="BU87" s="135"/>
      <c r="BV87" s="56"/>
      <c r="BW87" s="103"/>
      <c r="BX87" s="62"/>
      <c r="BY87" s="62"/>
      <c r="BZ87" s="111"/>
      <c r="CA87" s="62"/>
      <c r="CB87" s="84"/>
      <c r="CC87" s="58"/>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row>
    <row r="88" spans="1:140" s="87" customFormat="1" ht="54" customHeight="1" outlineLevel="1">
      <c r="A88" s="82"/>
      <c r="B88" s="56">
        <f>SUBTOTAL(3,F$10:F88)</f>
        <v>77</v>
      </c>
      <c r="C88" s="57" t="s">
        <v>560</v>
      </c>
      <c r="D88" s="62" t="s">
        <v>55</v>
      </c>
      <c r="E88" s="56" t="s">
        <v>471</v>
      </c>
      <c r="F88" s="56" t="s">
        <v>69</v>
      </c>
      <c r="G88" s="167" t="s">
        <v>561</v>
      </c>
      <c r="H88" s="62" t="s">
        <v>99</v>
      </c>
      <c r="I88" s="93">
        <v>10010</v>
      </c>
      <c r="J88" s="93">
        <f t="shared" si="19"/>
        <v>10010</v>
      </c>
      <c r="K88" s="69">
        <v>0</v>
      </c>
      <c r="L88" s="93"/>
      <c r="M88" s="58">
        <v>4000</v>
      </c>
      <c r="N88" s="94">
        <v>3500</v>
      </c>
      <c r="O88" s="58">
        <f t="shared" si="20"/>
        <v>4000</v>
      </c>
      <c r="P88" s="170" t="s">
        <v>562</v>
      </c>
      <c r="Q88" s="55" t="s">
        <v>563</v>
      </c>
      <c r="R88" s="55" t="s">
        <v>124</v>
      </c>
      <c r="S88" s="55"/>
      <c r="T88" s="60">
        <v>1640</v>
      </c>
      <c r="U88" s="60">
        <v>210</v>
      </c>
      <c r="V88" s="60">
        <f t="shared" si="22"/>
        <v>1850</v>
      </c>
      <c r="W88" s="58">
        <f t="shared" si="21"/>
        <v>1850</v>
      </c>
      <c r="X88" s="61" t="e">
        <f>#REF!</f>
        <v>#REF!</v>
      </c>
      <c r="Y88" s="171" t="s">
        <v>564</v>
      </c>
      <c r="Z88" s="171">
        <v>13505985989</v>
      </c>
      <c r="AA88" s="56" t="s">
        <v>521</v>
      </c>
      <c r="AB88" s="56" t="s">
        <v>64</v>
      </c>
      <c r="AC88" s="56" t="s">
        <v>74</v>
      </c>
      <c r="AD88" s="56" t="s">
        <v>66</v>
      </c>
      <c r="AE88" s="73" t="s">
        <v>482</v>
      </c>
      <c r="AF88" s="82">
        <v>1</v>
      </c>
      <c r="AG88" s="64"/>
      <c r="AH88" s="64"/>
      <c r="AI88" s="64"/>
      <c r="AJ88" s="64"/>
      <c r="AK88" s="56"/>
      <c r="AL88" s="2">
        <v>1</v>
      </c>
      <c r="AM88" s="2"/>
      <c r="AN88" s="56"/>
      <c r="AO88" s="88"/>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5"/>
      <c r="DR88" s="5"/>
      <c r="DS88" s="5"/>
      <c r="DT88" s="5"/>
      <c r="DU88" s="5"/>
      <c r="DV88" s="5"/>
      <c r="DW88" s="5"/>
      <c r="DX88" s="5"/>
      <c r="DY88" s="5"/>
      <c r="DZ88" s="5"/>
      <c r="EA88" s="5"/>
      <c r="EB88" s="5"/>
      <c r="EC88" s="5"/>
      <c r="ED88" s="5"/>
      <c r="EE88" s="5"/>
      <c r="EF88" s="5"/>
      <c r="EG88" s="5"/>
      <c r="EH88" s="5"/>
      <c r="EI88" s="5"/>
      <c r="EJ88" s="5"/>
    </row>
    <row r="89" spans="1:120" s="6" customFormat="1" ht="55.5" customHeight="1" outlineLevel="1">
      <c r="A89" s="56"/>
      <c r="B89" s="56">
        <f>SUBTOTAL(3,F$10:F89)</f>
        <v>78</v>
      </c>
      <c r="C89" s="57" t="s">
        <v>565</v>
      </c>
      <c r="D89" s="62" t="s">
        <v>55</v>
      </c>
      <c r="E89" s="56" t="s">
        <v>471</v>
      </c>
      <c r="F89" s="62" t="s">
        <v>119</v>
      </c>
      <c r="G89" s="71" t="s">
        <v>566</v>
      </c>
      <c r="H89" s="56" t="s">
        <v>194</v>
      </c>
      <c r="I89" s="84">
        <v>300000</v>
      </c>
      <c r="J89" s="69">
        <f t="shared" si="19"/>
        <v>300000</v>
      </c>
      <c r="K89" s="69">
        <v>0</v>
      </c>
      <c r="L89" s="69"/>
      <c r="M89" s="58">
        <v>5000</v>
      </c>
      <c r="N89" s="85">
        <v>2000</v>
      </c>
      <c r="O89" s="69">
        <f t="shared" si="20"/>
        <v>5000</v>
      </c>
      <c r="P89" s="155" t="s">
        <v>567</v>
      </c>
      <c r="Q89" s="81" t="s">
        <v>568</v>
      </c>
      <c r="R89" s="81" t="s">
        <v>124</v>
      </c>
      <c r="S89" s="81"/>
      <c r="T89" s="60">
        <v>110</v>
      </c>
      <c r="U89" s="60">
        <v>10</v>
      </c>
      <c r="V89" s="60">
        <f t="shared" si="22"/>
        <v>120</v>
      </c>
      <c r="W89" s="69">
        <f t="shared" si="21"/>
        <v>120</v>
      </c>
      <c r="X89" s="89" t="e">
        <f>#REF!</f>
        <v>#REF!</v>
      </c>
      <c r="Y89" s="56" t="s">
        <v>569</v>
      </c>
      <c r="Z89" s="56" t="s">
        <v>570</v>
      </c>
      <c r="AA89" s="62" t="s">
        <v>382</v>
      </c>
      <c r="AB89" s="56" t="s">
        <v>571</v>
      </c>
      <c r="AC89" s="56" t="s">
        <v>128</v>
      </c>
      <c r="AD89" s="73" t="s">
        <v>481</v>
      </c>
      <c r="AE89" s="73" t="s">
        <v>482</v>
      </c>
      <c r="AF89" s="56">
        <v>1</v>
      </c>
      <c r="AG89" s="64">
        <v>1</v>
      </c>
      <c r="AH89" s="64">
        <v>1</v>
      </c>
      <c r="AI89" s="64"/>
      <c r="AJ89" s="64"/>
      <c r="AK89" s="56"/>
      <c r="AL89" s="2">
        <v>1</v>
      </c>
      <c r="AM89" s="2"/>
      <c r="AN89" s="56" t="s">
        <v>289</v>
      </c>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84"/>
      <c r="CE89" s="103"/>
      <c r="CF89" s="62"/>
      <c r="CG89" s="62"/>
      <c r="CH89" s="56"/>
      <c r="CI89" s="56"/>
      <c r="CJ89" s="56"/>
      <c r="CK89" s="56"/>
      <c r="CL89" s="4"/>
      <c r="CM89" s="4"/>
      <c r="CN89" s="151"/>
      <c r="CO89" s="151"/>
      <c r="CP89" s="151"/>
      <c r="CQ89" s="151"/>
      <c r="CR89" s="88"/>
      <c r="CS89" s="88"/>
      <c r="CT89" s="118"/>
      <c r="CU89" s="3"/>
      <c r="CV89" s="88"/>
      <c r="CW89" s="118"/>
      <c r="CX89" s="88"/>
      <c r="CY89" s="88"/>
      <c r="CZ89" s="88"/>
      <c r="DA89" s="88"/>
      <c r="DB89" s="88"/>
      <c r="DC89" s="88"/>
      <c r="DD89" s="135"/>
      <c r="DE89" s="56"/>
      <c r="DF89" s="103"/>
      <c r="DG89" s="62"/>
      <c r="DH89" s="62"/>
      <c r="DI89" s="84"/>
      <c r="DJ89" s="58"/>
      <c r="DK89" s="84"/>
      <c r="DL89" s="56"/>
      <c r="DM89" s="56"/>
      <c r="DN89" s="4"/>
      <c r="DO89" s="5"/>
      <c r="DP89" s="5"/>
    </row>
    <row r="90" spans="1:120" s="6" customFormat="1" ht="63.75" customHeight="1" outlineLevel="1">
      <c r="A90" s="56"/>
      <c r="B90" s="56">
        <f>SUBTOTAL(3,F$10:F90)</f>
        <v>79</v>
      </c>
      <c r="C90" s="57" t="s">
        <v>572</v>
      </c>
      <c r="D90" s="62" t="s">
        <v>55</v>
      </c>
      <c r="E90" s="56" t="s">
        <v>471</v>
      </c>
      <c r="F90" s="62" t="s">
        <v>119</v>
      </c>
      <c r="G90" s="71" t="s">
        <v>573</v>
      </c>
      <c r="H90" s="56" t="s">
        <v>326</v>
      </c>
      <c r="I90" s="84">
        <v>300000</v>
      </c>
      <c r="J90" s="69">
        <f t="shared" si="19"/>
        <v>300000</v>
      </c>
      <c r="K90" s="69">
        <v>0</v>
      </c>
      <c r="L90" s="69"/>
      <c r="M90" s="58">
        <v>10000</v>
      </c>
      <c r="N90" s="85">
        <v>10000</v>
      </c>
      <c r="O90" s="69">
        <f t="shared" si="20"/>
        <v>10000</v>
      </c>
      <c r="P90" s="155" t="s">
        <v>574</v>
      </c>
      <c r="Q90" s="81" t="s">
        <v>575</v>
      </c>
      <c r="R90" s="81" t="s">
        <v>124</v>
      </c>
      <c r="S90" s="81"/>
      <c r="T90" s="60">
        <v>10</v>
      </c>
      <c r="U90" s="60">
        <v>0</v>
      </c>
      <c r="V90" s="60">
        <f t="shared" si="22"/>
        <v>10</v>
      </c>
      <c r="W90" s="69">
        <f t="shared" si="21"/>
        <v>10</v>
      </c>
      <c r="X90" s="89" t="e">
        <f>#REF!</f>
        <v>#REF!</v>
      </c>
      <c r="Y90" s="56"/>
      <c r="Z90" s="56"/>
      <c r="AA90" s="62" t="s">
        <v>576</v>
      </c>
      <c r="AB90" s="56" t="s">
        <v>577</v>
      </c>
      <c r="AC90" s="56" t="s">
        <v>128</v>
      </c>
      <c r="AD90" s="73" t="s">
        <v>481</v>
      </c>
      <c r="AE90" s="73" t="s">
        <v>482</v>
      </c>
      <c r="AF90" s="56">
        <v>1</v>
      </c>
      <c r="AG90" s="64"/>
      <c r="AH90" s="64"/>
      <c r="AI90" s="64"/>
      <c r="AJ90" s="64"/>
      <c r="AK90" s="56"/>
      <c r="AL90" s="2"/>
      <c r="AM90" s="2"/>
      <c r="AN90" s="56" t="s">
        <v>289</v>
      </c>
      <c r="AO90" s="4"/>
      <c r="AP90" s="4"/>
      <c r="AQ90" s="4"/>
      <c r="AR90" s="4"/>
      <c r="AS90" s="4"/>
      <c r="AT90" s="4"/>
      <c r="AU90" s="4"/>
      <c r="AV90" s="4"/>
      <c r="AW90" s="4"/>
      <c r="AX90" s="4"/>
      <c r="AY90" s="4"/>
      <c r="AZ90" s="4"/>
      <c r="BA90" s="4"/>
      <c r="BB90" s="4"/>
      <c r="BC90" s="4"/>
      <c r="BD90" s="5"/>
      <c r="BE90" s="5"/>
      <c r="BF90" s="5"/>
      <c r="BG90" s="5"/>
      <c r="BH90" s="5"/>
      <c r="BI90" s="5"/>
      <c r="BJ90" s="5"/>
      <c r="BK90" s="5"/>
      <c r="BL90" s="5"/>
      <c r="BM90" s="5"/>
      <c r="BN90" s="5"/>
      <c r="BO90" s="4"/>
      <c r="BP90" s="4"/>
      <c r="BQ90" s="4"/>
      <c r="BR90" s="4"/>
      <c r="BS90" s="4"/>
      <c r="BT90" s="4"/>
      <c r="BU90" s="4"/>
      <c r="BV90" s="4"/>
      <c r="BW90" s="4"/>
      <c r="BX90" s="4"/>
      <c r="BY90" s="4"/>
      <c r="BZ90" s="4"/>
      <c r="CA90" s="4"/>
      <c r="CB90" s="4"/>
      <c r="CC90" s="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row>
    <row r="91" spans="1:142" s="140" customFormat="1" ht="36" outlineLevel="1">
      <c r="A91" s="172"/>
      <c r="B91" s="56">
        <f>SUBTOTAL(3,F$10:F91)</f>
        <v>80</v>
      </c>
      <c r="C91" s="103" t="s">
        <v>578</v>
      </c>
      <c r="D91" s="62" t="s">
        <v>55</v>
      </c>
      <c r="E91" s="56" t="s">
        <v>579</v>
      </c>
      <c r="F91" s="56" t="s">
        <v>119</v>
      </c>
      <c r="G91" s="57" t="s">
        <v>580</v>
      </c>
      <c r="H91" s="56" t="s">
        <v>581</v>
      </c>
      <c r="I91" s="60">
        <v>250000</v>
      </c>
      <c r="J91" s="173">
        <f t="shared" si="19"/>
        <v>250000</v>
      </c>
      <c r="K91" s="60">
        <v>0</v>
      </c>
      <c r="L91" s="173"/>
      <c r="M91" s="58">
        <v>5000</v>
      </c>
      <c r="N91" s="174">
        <v>1000</v>
      </c>
      <c r="O91" s="175">
        <f t="shared" si="20"/>
        <v>5000</v>
      </c>
      <c r="P91" s="103" t="s">
        <v>582</v>
      </c>
      <c r="Q91" s="176" t="s">
        <v>583</v>
      </c>
      <c r="R91" s="81" t="s">
        <v>220</v>
      </c>
      <c r="S91" s="114"/>
      <c r="T91" s="177">
        <v>70</v>
      </c>
      <c r="U91" s="177">
        <v>10</v>
      </c>
      <c r="V91" s="173">
        <f t="shared" si="22"/>
        <v>80</v>
      </c>
      <c r="W91" s="177">
        <f t="shared" si="21"/>
        <v>80</v>
      </c>
      <c r="X91" s="174" t="e">
        <f>#REF!</f>
        <v>#REF!</v>
      </c>
      <c r="Y91" s="178"/>
      <c r="Z91" s="178"/>
      <c r="AA91" s="62" t="s">
        <v>584</v>
      </c>
      <c r="AB91" s="62" t="s">
        <v>585</v>
      </c>
      <c r="AC91" s="56" t="s">
        <v>128</v>
      </c>
      <c r="AD91" s="56" t="s">
        <v>481</v>
      </c>
      <c r="AE91" s="73" t="s">
        <v>482</v>
      </c>
      <c r="AF91" s="114">
        <v>1</v>
      </c>
      <c r="AG91" s="134"/>
      <c r="AH91" s="134"/>
      <c r="AI91" s="114"/>
      <c r="AJ91" s="114"/>
      <c r="AK91" s="56"/>
      <c r="AL91" s="20"/>
      <c r="AM91" s="20"/>
      <c r="AN91" s="56" t="s">
        <v>289</v>
      </c>
      <c r="AO91" s="5"/>
      <c r="AP91" s="4"/>
      <c r="AQ91" s="4"/>
      <c r="AR91" s="4"/>
      <c r="AS91" s="4"/>
      <c r="AT91" s="4"/>
      <c r="AU91" s="4"/>
      <c r="AV91" s="4"/>
      <c r="AW91" s="4"/>
      <c r="AX91" s="4"/>
      <c r="AY91" s="4"/>
      <c r="AZ91" s="4"/>
      <c r="BA91" s="4"/>
      <c r="BB91" s="4"/>
      <c r="BC91" s="4"/>
      <c r="BD91" s="5"/>
      <c r="BE91" s="5"/>
      <c r="BF91" s="5"/>
      <c r="BG91" s="5"/>
      <c r="BH91" s="5"/>
      <c r="BI91" s="5"/>
      <c r="BJ91" s="5"/>
      <c r="BK91" s="5"/>
      <c r="BL91" s="5"/>
      <c r="BM91" s="5"/>
      <c r="BN91" s="5"/>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5"/>
      <c r="DR91" s="5"/>
      <c r="DS91" s="5"/>
      <c r="DT91" s="5"/>
      <c r="DU91" s="5"/>
      <c r="DV91" s="5"/>
      <c r="DW91" s="5"/>
      <c r="DX91" s="5"/>
      <c r="DY91" s="5"/>
      <c r="DZ91" s="5"/>
      <c r="EA91" s="5"/>
      <c r="EB91" s="5"/>
      <c r="EC91" s="5"/>
      <c r="ED91" s="5"/>
      <c r="EE91" s="5"/>
      <c r="EF91" s="5"/>
      <c r="EG91" s="5"/>
      <c r="EH91" s="5"/>
      <c r="EI91" s="5"/>
      <c r="EJ91" s="5"/>
      <c r="EK91" s="5"/>
      <c r="EL91" s="5"/>
    </row>
    <row r="92" spans="1:120" s="54" customFormat="1" ht="21" customHeight="1">
      <c r="A92" s="39"/>
      <c r="B92" s="40" t="s">
        <v>586</v>
      </c>
      <c r="C92" s="41" t="str">
        <f>"社会事业("&amp;FIXED(D92,0)&amp;"个)"</f>
        <v>社会事业(10个)</v>
      </c>
      <c r="D92" s="42">
        <f>AF92</f>
        <v>10</v>
      </c>
      <c r="E92" s="43"/>
      <c r="F92" s="40"/>
      <c r="G92" s="41"/>
      <c r="H92" s="40"/>
      <c r="I92" s="44">
        <f aca="true" t="shared" si="23" ref="I92:O92">SUM(I93:I102)</f>
        <v>933842.76</v>
      </c>
      <c r="J92" s="44">
        <f t="shared" si="23"/>
        <v>831030.7133333334</v>
      </c>
      <c r="K92" s="44">
        <f t="shared" si="23"/>
        <v>96795</v>
      </c>
      <c r="L92" s="44">
        <f t="shared" si="23"/>
        <v>0</v>
      </c>
      <c r="M92" s="44">
        <f t="shared" si="23"/>
        <v>105700</v>
      </c>
      <c r="N92" s="45">
        <f t="shared" si="23"/>
        <v>90100</v>
      </c>
      <c r="O92" s="44">
        <f t="shared" si="23"/>
        <v>80116.66666666666</v>
      </c>
      <c r="P92" s="46"/>
      <c r="Q92" s="46"/>
      <c r="R92" s="47">
        <f>COUNTIF(R93:R102,"*月*")</f>
        <v>6</v>
      </c>
      <c r="S92" s="47">
        <f>COUNTIF(S93:S102,"*月*")</f>
        <v>4</v>
      </c>
      <c r="T92" s="48">
        <f>SUM(T93:T102)</f>
        <v>51200</v>
      </c>
      <c r="U92" s="48">
        <f>SUM(U93:U102)</f>
        <v>8605</v>
      </c>
      <c r="V92" s="48">
        <f>SUM(V93:V102)</f>
        <v>59805</v>
      </c>
      <c r="W92" s="48">
        <f>SUM(W93:W102)</f>
        <v>52492.5</v>
      </c>
      <c r="X92" s="49"/>
      <c r="Y92" s="40"/>
      <c r="Z92" s="40"/>
      <c r="AA92" s="50"/>
      <c r="AB92" s="50"/>
      <c r="AC92" s="43"/>
      <c r="AD92" s="51"/>
      <c r="AE92" s="43"/>
      <c r="AF92" s="40">
        <f>SUM(AF93:AF102)</f>
        <v>10</v>
      </c>
      <c r="AG92" s="40">
        <f>SUM(AG93:AG102)</f>
        <v>2</v>
      </c>
      <c r="AH92" s="40">
        <f>SUM(AH93:AH102)</f>
        <v>1</v>
      </c>
      <c r="AI92" s="40">
        <f>SUM(AI93:AI102)</f>
        <v>8</v>
      </c>
      <c r="AJ92" s="40">
        <f>SUM(AJ93:AJ102)</f>
        <v>0</v>
      </c>
      <c r="AK92" s="50"/>
      <c r="AL92" s="52">
        <f>SUM(AL93:AL102)</f>
        <v>5</v>
      </c>
      <c r="AM92" s="52">
        <f>SUM(AM93:AM102)</f>
        <v>6</v>
      </c>
      <c r="AN92" s="50"/>
      <c r="AO92" s="53"/>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4"/>
      <c r="CE92" s="4"/>
      <c r="CF92" s="4"/>
      <c r="CG92" s="4"/>
      <c r="CH92" s="4"/>
      <c r="CI92" s="4"/>
      <c r="CJ92" s="4"/>
      <c r="CK92" s="4"/>
      <c r="CL92" s="4"/>
      <c r="CM92" s="4"/>
      <c r="CN92" s="4"/>
      <c r="CO92" s="4"/>
      <c r="CP92" s="4"/>
      <c r="CQ92" s="4"/>
      <c r="CR92" s="4"/>
      <c r="CS92" s="4"/>
      <c r="CT92" s="4"/>
      <c r="CU92" s="5"/>
      <c r="CV92" s="5"/>
      <c r="CW92" s="5"/>
      <c r="CX92" s="5"/>
      <c r="CY92" s="5"/>
      <c r="CZ92" s="5"/>
      <c r="DA92" s="5"/>
      <c r="DB92" s="5"/>
      <c r="DC92" s="5"/>
      <c r="DD92" s="5"/>
      <c r="DE92" s="5"/>
      <c r="DF92" s="4"/>
      <c r="DG92" s="4"/>
      <c r="DH92" s="4"/>
      <c r="DI92" s="4"/>
      <c r="DJ92" s="4"/>
      <c r="DK92" s="4"/>
      <c r="DL92" s="4"/>
      <c r="DM92" s="4"/>
      <c r="DN92" s="4"/>
      <c r="DO92" s="4"/>
      <c r="DP92" s="4"/>
    </row>
    <row r="93" spans="1:109" s="4" customFormat="1" ht="49.5" customHeight="1" outlineLevel="1">
      <c r="A93" s="55"/>
      <c r="B93" s="56">
        <f>SUBTOTAL(3,F$10:F93)</f>
        <v>81</v>
      </c>
      <c r="C93" s="57" t="s">
        <v>587</v>
      </c>
      <c r="D93" s="62" t="s">
        <v>86</v>
      </c>
      <c r="E93" s="56" t="s">
        <v>262</v>
      </c>
      <c r="F93" s="56" t="s">
        <v>69</v>
      </c>
      <c r="G93" s="61" t="s">
        <v>588</v>
      </c>
      <c r="H93" s="56" t="s">
        <v>473</v>
      </c>
      <c r="I93" s="58">
        <v>300000</v>
      </c>
      <c r="J93" s="58">
        <f>I93</f>
        <v>300000</v>
      </c>
      <c r="K93" s="58">
        <v>40000</v>
      </c>
      <c r="L93" s="58"/>
      <c r="M93" s="58">
        <v>10000</v>
      </c>
      <c r="N93" s="59">
        <v>30000</v>
      </c>
      <c r="O93" s="58">
        <f>M93</f>
        <v>10000</v>
      </c>
      <c r="P93" s="61" t="s">
        <v>589</v>
      </c>
      <c r="Q93" s="104" t="s">
        <v>590</v>
      </c>
      <c r="R93" s="56"/>
      <c r="S93" s="56"/>
      <c r="T93" s="60">
        <v>17930</v>
      </c>
      <c r="U93" s="60">
        <v>2580</v>
      </c>
      <c r="V93" s="60">
        <f aca="true" t="shared" si="24" ref="V93:V108">U93+T93</f>
        <v>20510</v>
      </c>
      <c r="W93" s="58">
        <f aca="true" t="shared" si="25" ref="W93:W99">V93</f>
        <v>20510</v>
      </c>
      <c r="X93" s="57" t="e">
        <f>#REF!</f>
        <v>#REF!</v>
      </c>
      <c r="Y93" s="131" t="s">
        <v>591</v>
      </c>
      <c r="Z93" s="131">
        <v>18649632747</v>
      </c>
      <c r="AA93" s="56" t="s">
        <v>584</v>
      </c>
      <c r="AB93" s="56" t="s">
        <v>592</v>
      </c>
      <c r="AC93" s="56" t="s">
        <v>74</v>
      </c>
      <c r="AD93" s="56" t="s">
        <v>481</v>
      </c>
      <c r="AE93" s="73" t="s">
        <v>482</v>
      </c>
      <c r="AF93" s="56">
        <v>1</v>
      </c>
      <c r="AG93" s="64">
        <v>1</v>
      </c>
      <c r="AH93" s="64">
        <v>1</v>
      </c>
      <c r="AI93" s="56">
        <v>1</v>
      </c>
      <c r="AJ93" s="56"/>
      <c r="AK93" s="56"/>
      <c r="AL93" s="2"/>
      <c r="AM93" s="2"/>
      <c r="AN93" s="56"/>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U93" s="5"/>
      <c r="CV93" s="5"/>
      <c r="CW93" s="5"/>
      <c r="CX93" s="5"/>
      <c r="CY93" s="5"/>
      <c r="CZ93" s="5"/>
      <c r="DA93" s="5"/>
      <c r="DB93" s="5"/>
      <c r="DC93" s="5"/>
      <c r="DD93" s="5"/>
      <c r="DE93" s="5"/>
    </row>
    <row r="94" spans="1:120" s="4" customFormat="1" ht="75.75" customHeight="1" outlineLevel="1">
      <c r="A94" s="55"/>
      <c r="B94" s="56">
        <f>SUBTOTAL(3,F$10:F94)</f>
        <v>82</v>
      </c>
      <c r="C94" s="57" t="s">
        <v>593</v>
      </c>
      <c r="D94" s="55" t="s">
        <v>86</v>
      </c>
      <c r="E94" s="56" t="s">
        <v>262</v>
      </c>
      <c r="F94" s="56" t="s">
        <v>69</v>
      </c>
      <c r="G94" s="61" t="s">
        <v>594</v>
      </c>
      <c r="H94" s="56" t="s">
        <v>169</v>
      </c>
      <c r="I94" s="58">
        <v>60000</v>
      </c>
      <c r="J94" s="58">
        <f>I94</f>
        <v>60000</v>
      </c>
      <c r="K94" s="58">
        <v>41000</v>
      </c>
      <c r="L94" s="58"/>
      <c r="M94" s="58">
        <v>19000</v>
      </c>
      <c r="N94" s="59">
        <v>17000</v>
      </c>
      <c r="O94" s="58">
        <f>M94</f>
        <v>19000</v>
      </c>
      <c r="P94" s="179" t="s">
        <v>595</v>
      </c>
      <c r="Q94" s="81" t="s">
        <v>596</v>
      </c>
      <c r="R94" s="81"/>
      <c r="S94" s="81" t="s">
        <v>220</v>
      </c>
      <c r="T94" s="60">
        <v>9960</v>
      </c>
      <c r="U94" s="60">
        <v>1420</v>
      </c>
      <c r="V94" s="60">
        <f t="shared" si="24"/>
        <v>11380</v>
      </c>
      <c r="W94" s="58">
        <f t="shared" si="25"/>
        <v>11380</v>
      </c>
      <c r="X94" s="57" t="e">
        <f>#REF!</f>
        <v>#REF!</v>
      </c>
      <c r="Y94" s="64" t="s">
        <v>597</v>
      </c>
      <c r="Z94" s="180" t="s">
        <v>598</v>
      </c>
      <c r="AA94" s="56" t="s">
        <v>268</v>
      </c>
      <c r="AB94" s="56" t="s">
        <v>577</v>
      </c>
      <c r="AC94" s="56" t="s">
        <v>128</v>
      </c>
      <c r="AD94" s="56" t="s">
        <v>256</v>
      </c>
      <c r="AE94" s="64" t="s">
        <v>181</v>
      </c>
      <c r="AF94" s="56">
        <v>1</v>
      </c>
      <c r="AG94" s="64">
        <v>1</v>
      </c>
      <c r="AH94" s="64"/>
      <c r="AI94" s="56">
        <v>1</v>
      </c>
      <c r="AJ94" s="56"/>
      <c r="AK94" s="56"/>
      <c r="AL94" s="2"/>
      <c r="AM94" s="2">
        <v>1</v>
      </c>
      <c r="AN94" s="56"/>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row>
    <row r="95" spans="1:120" s="4" customFormat="1" ht="87" customHeight="1" outlineLevel="1">
      <c r="A95" s="55"/>
      <c r="B95" s="56">
        <f>SUBTOTAL(3,F$10:F95)</f>
        <v>83</v>
      </c>
      <c r="C95" s="57" t="s">
        <v>599</v>
      </c>
      <c r="D95" s="55" t="s">
        <v>55</v>
      </c>
      <c r="E95" s="56" t="s">
        <v>262</v>
      </c>
      <c r="F95" s="56" t="s">
        <v>87</v>
      </c>
      <c r="G95" s="61" t="s">
        <v>600</v>
      </c>
      <c r="H95" s="56" t="s">
        <v>89</v>
      </c>
      <c r="I95" s="58">
        <v>105000</v>
      </c>
      <c r="J95" s="58">
        <f>I95</f>
        <v>105000</v>
      </c>
      <c r="K95" s="58">
        <v>0</v>
      </c>
      <c r="L95" s="58"/>
      <c r="M95" s="58">
        <v>5000</v>
      </c>
      <c r="N95" s="59"/>
      <c r="O95" s="58">
        <f>M95</f>
        <v>5000</v>
      </c>
      <c r="P95" s="179" t="s">
        <v>601</v>
      </c>
      <c r="Q95" s="81"/>
      <c r="R95" s="81" t="s">
        <v>124</v>
      </c>
      <c r="S95" s="81"/>
      <c r="T95" s="60"/>
      <c r="U95" s="60"/>
      <c r="V95" s="60"/>
      <c r="W95" s="58"/>
      <c r="X95" s="57"/>
      <c r="Y95" s="64"/>
      <c r="Z95" s="180"/>
      <c r="AA95" s="56" t="s">
        <v>584</v>
      </c>
      <c r="AB95" s="56" t="s">
        <v>577</v>
      </c>
      <c r="AC95" s="56" t="s">
        <v>95</v>
      </c>
      <c r="AD95" s="56" t="s">
        <v>481</v>
      </c>
      <c r="AE95" s="73" t="s">
        <v>482</v>
      </c>
      <c r="AF95" s="56">
        <v>1</v>
      </c>
      <c r="AG95" s="64"/>
      <c r="AH95" s="64"/>
      <c r="AI95" s="56"/>
      <c r="AJ95" s="56"/>
      <c r="AK95" s="56"/>
      <c r="AL95" s="2">
        <v>1</v>
      </c>
      <c r="AM95" s="2"/>
      <c r="AN95" s="56"/>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row>
    <row r="96" spans="1:140" s="87" customFormat="1" ht="181.5" customHeight="1" outlineLevel="1">
      <c r="A96" s="55"/>
      <c r="B96" s="56">
        <f>SUBTOTAL(3,F$10:F96)</f>
        <v>84</v>
      </c>
      <c r="C96" s="61" t="s">
        <v>602</v>
      </c>
      <c r="D96" s="62" t="s">
        <v>55</v>
      </c>
      <c r="E96" s="56" t="s">
        <v>262</v>
      </c>
      <c r="F96" s="62" t="s">
        <v>603</v>
      </c>
      <c r="G96" s="57" t="s">
        <v>604</v>
      </c>
      <c r="H96" s="62" t="s">
        <v>194</v>
      </c>
      <c r="I96" s="84">
        <v>112700</v>
      </c>
      <c r="J96" s="69">
        <f>I96/3</f>
        <v>37566.666666666664</v>
      </c>
      <c r="K96" s="69">
        <v>500</v>
      </c>
      <c r="L96" s="69" t="s">
        <v>605</v>
      </c>
      <c r="M96" s="58">
        <v>17000</v>
      </c>
      <c r="N96" s="85">
        <v>5000</v>
      </c>
      <c r="O96" s="69">
        <f>M96/3</f>
        <v>5666.666666666667</v>
      </c>
      <c r="P96" s="80" t="s">
        <v>606</v>
      </c>
      <c r="Q96" s="104" t="s">
        <v>607</v>
      </c>
      <c r="R96" s="81" t="s">
        <v>220</v>
      </c>
      <c r="S96" s="81"/>
      <c r="T96" s="157">
        <v>1750</v>
      </c>
      <c r="U96" s="157">
        <v>1595</v>
      </c>
      <c r="V96" s="60">
        <f t="shared" si="24"/>
        <v>3345</v>
      </c>
      <c r="W96" s="181">
        <f>V96/2</f>
        <v>1672.5</v>
      </c>
      <c r="X96" s="103" t="e">
        <f>#REF!</f>
        <v>#REF!</v>
      </c>
      <c r="Y96" s="119" t="s">
        <v>608</v>
      </c>
      <c r="Z96" s="119">
        <v>15906010055</v>
      </c>
      <c r="AA96" s="62" t="s">
        <v>609</v>
      </c>
      <c r="AB96" s="62" t="s">
        <v>577</v>
      </c>
      <c r="AC96" s="56" t="s">
        <v>128</v>
      </c>
      <c r="AD96" s="56" t="s">
        <v>610</v>
      </c>
      <c r="AE96" s="56" t="s">
        <v>75</v>
      </c>
      <c r="AF96" s="56">
        <v>1</v>
      </c>
      <c r="AG96" s="64"/>
      <c r="AH96" s="64"/>
      <c r="AI96" s="64">
        <v>1</v>
      </c>
      <c r="AJ96" s="64"/>
      <c r="AK96" s="57"/>
      <c r="AL96" s="127">
        <v>1</v>
      </c>
      <c r="AM96" s="127">
        <v>2</v>
      </c>
      <c r="AN96" s="57" t="s">
        <v>611</v>
      </c>
      <c r="AO96" s="88"/>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5"/>
      <c r="DR96" s="5"/>
      <c r="DS96" s="5"/>
      <c r="DT96" s="5"/>
      <c r="DU96" s="5"/>
      <c r="DV96" s="5"/>
      <c r="DW96" s="5"/>
      <c r="DX96" s="5"/>
      <c r="DY96" s="5"/>
      <c r="DZ96" s="5"/>
      <c r="EA96" s="5"/>
      <c r="EB96" s="5"/>
      <c r="EC96" s="5"/>
      <c r="ED96" s="5"/>
      <c r="EE96" s="5"/>
      <c r="EF96" s="5"/>
      <c r="EG96" s="5"/>
      <c r="EH96" s="5"/>
      <c r="EI96" s="5"/>
      <c r="EJ96" s="5"/>
    </row>
    <row r="97" spans="1:140" s="87" customFormat="1" ht="117" customHeight="1" outlineLevel="1">
      <c r="A97" s="55"/>
      <c r="B97" s="56">
        <f>SUBTOTAL(3,F$10:F97)</f>
        <v>85</v>
      </c>
      <c r="C97" s="153" t="s">
        <v>612</v>
      </c>
      <c r="D97" s="62" t="s">
        <v>55</v>
      </c>
      <c r="E97" s="56" t="s">
        <v>262</v>
      </c>
      <c r="F97" s="86" t="s">
        <v>613</v>
      </c>
      <c r="G97" s="91" t="s">
        <v>614</v>
      </c>
      <c r="H97" s="86" t="s">
        <v>71</v>
      </c>
      <c r="I97" s="93">
        <v>13400</v>
      </c>
      <c r="J97" s="69">
        <f>I97/3</f>
        <v>4466.666666666667</v>
      </c>
      <c r="K97" s="69">
        <v>4200</v>
      </c>
      <c r="L97" s="69" t="s">
        <v>615</v>
      </c>
      <c r="M97" s="58">
        <v>6300</v>
      </c>
      <c r="N97" s="69">
        <v>1500</v>
      </c>
      <c r="O97" s="69">
        <f>M97/3</f>
        <v>2100</v>
      </c>
      <c r="P97" s="153" t="s">
        <v>616</v>
      </c>
      <c r="Q97" s="81" t="s">
        <v>617</v>
      </c>
      <c r="R97" s="81" t="s">
        <v>618</v>
      </c>
      <c r="S97" s="81" t="s">
        <v>619</v>
      </c>
      <c r="T97" s="157">
        <v>900</v>
      </c>
      <c r="U97" s="157">
        <v>125</v>
      </c>
      <c r="V97" s="60">
        <f t="shared" si="24"/>
        <v>1025</v>
      </c>
      <c r="W97" s="181">
        <f>V97/3</f>
        <v>341.6666666666667</v>
      </c>
      <c r="X97" s="103" t="e">
        <f>#REF!</f>
        <v>#REF!</v>
      </c>
      <c r="Y97" s="86" t="s">
        <v>608</v>
      </c>
      <c r="Z97" s="86" t="s">
        <v>620</v>
      </c>
      <c r="AA97" s="86" t="s">
        <v>621</v>
      </c>
      <c r="AB97" s="56" t="s">
        <v>577</v>
      </c>
      <c r="AC97" s="56" t="s">
        <v>128</v>
      </c>
      <c r="AD97" s="56" t="s">
        <v>610</v>
      </c>
      <c r="AE97" s="56" t="s">
        <v>75</v>
      </c>
      <c r="AF97" s="56">
        <v>1</v>
      </c>
      <c r="AG97" s="64"/>
      <c r="AH97" s="64"/>
      <c r="AI97" s="64">
        <v>1</v>
      </c>
      <c r="AJ97" s="64"/>
      <c r="AK97" s="56"/>
      <c r="AL97" s="127">
        <v>1</v>
      </c>
      <c r="AM97" s="127">
        <v>1</v>
      </c>
      <c r="AN97" s="56"/>
      <c r="AO97" s="88"/>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DQ97" s="5"/>
      <c r="DR97" s="5"/>
      <c r="DS97" s="5"/>
      <c r="DT97" s="5"/>
      <c r="DU97" s="5"/>
      <c r="DV97" s="5"/>
      <c r="DW97" s="5"/>
      <c r="DX97" s="5"/>
      <c r="DY97" s="5"/>
      <c r="DZ97" s="5"/>
      <c r="EA97" s="5"/>
      <c r="EB97" s="5"/>
      <c r="EC97" s="5"/>
      <c r="ED97" s="5"/>
      <c r="EE97" s="5"/>
      <c r="EF97" s="5"/>
      <c r="EG97" s="5"/>
      <c r="EH97" s="5"/>
      <c r="EI97" s="5"/>
      <c r="EJ97" s="5"/>
    </row>
    <row r="98" spans="1:140" s="87" customFormat="1" ht="144" customHeight="1" outlineLevel="1">
      <c r="A98" s="57"/>
      <c r="B98" s="56">
        <f>SUBTOTAL(3,F$10:F98)</f>
        <v>86</v>
      </c>
      <c r="C98" s="153" t="s">
        <v>622</v>
      </c>
      <c r="D98" s="56" t="s">
        <v>55</v>
      </c>
      <c r="E98" s="56" t="s">
        <v>262</v>
      </c>
      <c r="F98" s="86" t="s">
        <v>69</v>
      </c>
      <c r="G98" s="91" t="s">
        <v>623</v>
      </c>
      <c r="H98" s="86" t="s">
        <v>194</v>
      </c>
      <c r="I98" s="93">
        <v>234772</v>
      </c>
      <c r="J98" s="69">
        <f>I98</f>
        <v>234772</v>
      </c>
      <c r="K98" s="69">
        <v>1000</v>
      </c>
      <c r="L98" s="69"/>
      <c r="M98" s="58">
        <v>5000</v>
      </c>
      <c r="N98" s="85">
        <v>1000</v>
      </c>
      <c r="O98" s="69">
        <f>M98</f>
        <v>5000</v>
      </c>
      <c r="P98" s="61" t="s">
        <v>624</v>
      </c>
      <c r="Q98" s="81" t="s">
        <v>625</v>
      </c>
      <c r="R98" s="81" t="s">
        <v>81</v>
      </c>
      <c r="S98" s="81"/>
      <c r="T98" s="60">
        <v>210</v>
      </c>
      <c r="U98" s="60">
        <v>30</v>
      </c>
      <c r="V98" s="60">
        <f t="shared" si="24"/>
        <v>240</v>
      </c>
      <c r="W98" s="69">
        <f t="shared" si="25"/>
        <v>240</v>
      </c>
      <c r="X98" s="57" t="e">
        <f>#REF!</f>
        <v>#REF!</v>
      </c>
      <c r="Y98" s="86" t="s">
        <v>626</v>
      </c>
      <c r="Z98" s="98" t="s">
        <v>627</v>
      </c>
      <c r="AA98" s="56" t="s">
        <v>628</v>
      </c>
      <c r="AB98" s="56" t="s">
        <v>577</v>
      </c>
      <c r="AC98" s="56" t="s">
        <v>74</v>
      </c>
      <c r="AD98" s="56" t="s">
        <v>610</v>
      </c>
      <c r="AE98" s="56" t="s">
        <v>75</v>
      </c>
      <c r="AF98" s="56">
        <v>1</v>
      </c>
      <c r="AG98" s="57"/>
      <c r="AH98" s="57"/>
      <c r="AI98" s="56"/>
      <c r="AJ98" s="56"/>
      <c r="AK98" s="56"/>
      <c r="AL98" s="127"/>
      <c r="AM98" s="2"/>
      <c r="AN98" s="56" t="s">
        <v>629</v>
      </c>
      <c r="AO98" s="3"/>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88"/>
      <c r="DR98" s="88"/>
      <c r="DS98" s="88"/>
      <c r="DT98" s="88"/>
      <c r="DU98" s="88"/>
      <c r="DV98" s="88"/>
      <c r="DW98" s="88"/>
      <c r="DX98" s="88"/>
      <c r="DY98" s="88"/>
      <c r="DZ98" s="88"/>
      <c r="EA98" s="88"/>
      <c r="EB98" s="88"/>
      <c r="EC98" s="88"/>
      <c r="ED98" s="88"/>
      <c r="EE98" s="88"/>
      <c r="EF98" s="88"/>
      <c r="EG98" s="88"/>
      <c r="EH98" s="88"/>
      <c r="EI98" s="88"/>
      <c r="EJ98" s="88"/>
    </row>
    <row r="99" spans="1:120" s="87" customFormat="1" ht="67.5" customHeight="1" outlineLevel="1">
      <c r="A99" s="82"/>
      <c r="B99" s="56">
        <f>SUBTOTAL(3,F$10:F99)</f>
        <v>87</v>
      </c>
      <c r="C99" s="57" t="s">
        <v>630</v>
      </c>
      <c r="D99" s="55" t="s">
        <v>55</v>
      </c>
      <c r="E99" s="56" t="s">
        <v>262</v>
      </c>
      <c r="F99" s="56" t="s">
        <v>87</v>
      </c>
      <c r="G99" s="57" t="s">
        <v>631</v>
      </c>
      <c r="H99" s="86" t="s">
        <v>59</v>
      </c>
      <c r="I99" s="84">
        <v>18000</v>
      </c>
      <c r="J99" s="69">
        <f>I99</f>
        <v>18000</v>
      </c>
      <c r="K99" s="58">
        <v>1000</v>
      </c>
      <c r="L99" s="69"/>
      <c r="M99" s="58">
        <v>10000</v>
      </c>
      <c r="N99" s="85">
        <v>4500</v>
      </c>
      <c r="O99" s="69">
        <f>M99</f>
        <v>10000</v>
      </c>
      <c r="P99" s="103" t="s">
        <v>632</v>
      </c>
      <c r="Q99" s="81" t="s">
        <v>633</v>
      </c>
      <c r="R99" s="86"/>
      <c r="S99" s="86" t="s">
        <v>634</v>
      </c>
      <c r="T99" s="60">
        <v>1475</v>
      </c>
      <c r="U99" s="60">
        <v>100</v>
      </c>
      <c r="V99" s="60">
        <f t="shared" si="24"/>
        <v>1575</v>
      </c>
      <c r="W99" s="69">
        <f t="shared" si="25"/>
        <v>1575</v>
      </c>
      <c r="X99" s="57" t="e">
        <f>#REF!</f>
        <v>#REF!</v>
      </c>
      <c r="Y99" s="56" t="s">
        <v>635</v>
      </c>
      <c r="Z99" s="72" t="s">
        <v>636</v>
      </c>
      <c r="AA99" s="62" t="s">
        <v>144</v>
      </c>
      <c r="AB99" s="56" t="s">
        <v>592</v>
      </c>
      <c r="AC99" s="56" t="s">
        <v>95</v>
      </c>
      <c r="AD99" s="56" t="s">
        <v>145</v>
      </c>
      <c r="AE99" s="64" t="s">
        <v>75</v>
      </c>
      <c r="AF99" s="56">
        <v>1</v>
      </c>
      <c r="AG99" s="64"/>
      <c r="AH99" s="64"/>
      <c r="AI99" s="64">
        <v>1</v>
      </c>
      <c r="AJ99" s="64"/>
      <c r="AK99" s="61"/>
      <c r="AL99" s="127"/>
      <c r="AM99" s="127"/>
      <c r="AN99" s="61" t="s">
        <v>637</v>
      </c>
      <c r="AO99" s="88"/>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row>
    <row r="100" spans="1:140" s="87" customFormat="1" ht="270" customHeight="1" outlineLevel="1">
      <c r="A100" s="55"/>
      <c r="B100" s="56">
        <f>SUBTOTAL(3,F$10:F100)</f>
        <v>88</v>
      </c>
      <c r="C100" s="103" t="s">
        <v>638</v>
      </c>
      <c r="D100" s="56" t="s">
        <v>55</v>
      </c>
      <c r="E100" s="56" t="s">
        <v>262</v>
      </c>
      <c r="F100" s="62" t="s">
        <v>639</v>
      </c>
      <c r="G100" s="128" t="s">
        <v>640</v>
      </c>
      <c r="H100" s="62" t="s">
        <v>226</v>
      </c>
      <c r="I100" s="182">
        <v>3400</v>
      </c>
      <c r="J100" s="69">
        <f>I100/4</f>
        <v>850</v>
      </c>
      <c r="K100" s="69">
        <v>0</v>
      </c>
      <c r="L100" s="69"/>
      <c r="M100" s="182">
        <v>3400</v>
      </c>
      <c r="N100" s="85">
        <v>2000</v>
      </c>
      <c r="O100" s="69">
        <f>M100/4</f>
        <v>850</v>
      </c>
      <c r="P100" s="153" t="s">
        <v>641</v>
      </c>
      <c r="Q100" s="81" t="s">
        <v>642</v>
      </c>
      <c r="R100" s="86" t="s">
        <v>73</v>
      </c>
      <c r="S100" s="86" t="s">
        <v>81</v>
      </c>
      <c r="T100" s="157">
        <v>1940</v>
      </c>
      <c r="U100" s="157">
        <v>100</v>
      </c>
      <c r="V100" s="60">
        <f t="shared" si="24"/>
        <v>2040</v>
      </c>
      <c r="W100" s="69">
        <f>V100/4</f>
        <v>510</v>
      </c>
      <c r="X100" s="103" t="e">
        <f>#REF!</f>
        <v>#REF!</v>
      </c>
      <c r="Y100" s="56" t="s">
        <v>635</v>
      </c>
      <c r="Z100" s="72" t="s">
        <v>636</v>
      </c>
      <c r="AA100" s="56" t="s">
        <v>643</v>
      </c>
      <c r="AB100" s="62" t="s">
        <v>592</v>
      </c>
      <c r="AC100" s="56" t="s">
        <v>644</v>
      </c>
      <c r="AD100" s="56" t="s">
        <v>645</v>
      </c>
      <c r="AE100" s="56" t="s">
        <v>75</v>
      </c>
      <c r="AF100" s="56">
        <v>1</v>
      </c>
      <c r="AG100" s="56"/>
      <c r="AI100" s="56">
        <v>1</v>
      </c>
      <c r="AJ100" s="56"/>
      <c r="AK100" s="56"/>
      <c r="AL100" s="56">
        <v>1</v>
      </c>
      <c r="AM100" s="2">
        <v>1</v>
      </c>
      <c r="AN100" s="56"/>
      <c r="AO100" s="5"/>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row>
    <row r="101" spans="1:140" s="87" customFormat="1" ht="208.5" customHeight="1" outlineLevel="1">
      <c r="A101" s="55"/>
      <c r="B101" s="56">
        <f>SUBTOTAL(3,F$10:F101)</f>
        <v>89</v>
      </c>
      <c r="C101" s="103" t="s">
        <v>646</v>
      </c>
      <c r="D101" s="62" t="s">
        <v>55</v>
      </c>
      <c r="E101" s="56" t="s">
        <v>262</v>
      </c>
      <c r="F101" s="56" t="s">
        <v>647</v>
      </c>
      <c r="G101" s="57" t="s">
        <v>648</v>
      </c>
      <c r="H101" s="67" t="s">
        <v>194</v>
      </c>
      <c r="I101" s="68">
        <v>32390.76</v>
      </c>
      <c r="J101" s="68">
        <f>I101/2</f>
        <v>16195.38</v>
      </c>
      <c r="K101" s="68">
        <v>1095</v>
      </c>
      <c r="L101" s="68"/>
      <c r="M101" s="68">
        <v>15000</v>
      </c>
      <c r="N101" s="85">
        <v>9100</v>
      </c>
      <c r="O101" s="69">
        <f>M101/2</f>
        <v>7500</v>
      </c>
      <c r="P101" s="128" t="s">
        <v>649</v>
      </c>
      <c r="Q101" s="137" t="s">
        <v>650</v>
      </c>
      <c r="R101" s="183" t="s">
        <v>651</v>
      </c>
      <c r="S101" s="184" t="s">
        <v>652</v>
      </c>
      <c r="T101" s="128">
        <v>4535</v>
      </c>
      <c r="U101" s="128">
        <v>605</v>
      </c>
      <c r="V101" s="128">
        <f t="shared" si="24"/>
        <v>5140</v>
      </c>
      <c r="W101" s="128">
        <f>V101/3</f>
        <v>1713.3333333333333</v>
      </c>
      <c r="X101" s="128" t="e">
        <f>#REF!</f>
        <v>#REF!</v>
      </c>
      <c r="Y101" s="128" t="s">
        <v>653</v>
      </c>
      <c r="Z101" s="128">
        <v>13159031203</v>
      </c>
      <c r="AA101" s="67" t="s">
        <v>654</v>
      </c>
      <c r="AB101" s="62" t="s">
        <v>592</v>
      </c>
      <c r="AC101" s="56" t="s">
        <v>644</v>
      </c>
      <c r="AD101" s="56" t="s">
        <v>655</v>
      </c>
      <c r="AE101" s="56" t="s">
        <v>75</v>
      </c>
      <c r="AF101" s="56">
        <v>1</v>
      </c>
      <c r="AG101" s="56"/>
      <c r="AI101" s="62">
        <v>1</v>
      </c>
      <c r="AJ101" s="62"/>
      <c r="AK101" s="56"/>
      <c r="AL101" s="62">
        <v>1</v>
      </c>
      <c r="AM101" s="2">
        <v>1</v>
      </c>
      <c r="AN101" s="56"/>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140"/>
      <c r="CE101" s="140"/>
      <c r="CF101" s="140"/>
      <c r="CG101" s="140"/>
      <c r="CH101" s="140"/>
      <c r="CI101" s="140"/>
      <c r="CJ101" s="140"/>
      <c r="CK101" s="140"/>
      <c r="CL101" s="140"/>
      <c r="CM101" s="140"/>
      <c r="CN101" s="140"/>
      <c r="CO101" s="140"/>
      <c r="CP101" s="140"/>
      <c r="CQ101" s="140"/>
      <c r="CR101" s="140"/>
      <c r="CS101" s="140"/>
      <c r="CT101" s="140"/>
      <c r="CU101" s="140"/>
      <c r="CV101" s="140"/>
      <c r="CW101" s="140"/>
      <c r="CX101" s="140"/>
      <c r="CY101" s="140"/>
      <c r="CZ101" s="140"/>
      <c r="DA101" s="140"/>
      <c r="DB101" s="140"/>
      <c r="DC101" s="140"/>
      <c r="DD101" s="140"/>
      <c r="DE101" s="140"/>
      <c r="DF101" s="140"/>
      <c r="DG101" s="140"/>
      <c r="DH101" s="140"/>
      <c r="DI101" s="140"/>
      <c r="DJ101" s="140"/>
      <c r="DK101" s="140"/>
      <c r="DL101" s="140"/>
      <c r="DM101" s="140"/>
      <c r="DN101" s="140"/>
      <c r="DO101" s="140"/>
      <c r="DP101" s="140"/>
      <c r="DQ101" s="5"/>
      <c r="DR101" s="5"/>
      <c r="DS101" s="5"/>
      <c r="DT101" s="5"/>
      <c r="DU101" s="5"/>
      <c r="DV101" s="5"/>
      <c r="DW101" s="5"/>
      <c r="DX101" s="5"/>
      <c r="DY101" s="5"/>
      <c r="DZ101" s="5"/>
      <c r="EA101" s="5"/>
      <c r="EB101" s="5"/>
      <c r="EC101" s="5"/>
      <c r="ED101" s="5"/>
      <c r="EE101" s="5"/>
      <c r="EF101" s="5"/>
      <c r="EG101" s="5"/>
      <c r="EH101" s="5"/>
      <c r="EI101" s="5"/>
      <c r="EJ101" s="5"/>
    </row>
    <row r="102" spans="1:140" s="4" customFormat="1" ht="64.5" customHeight="1" outlineLevel="1">
      <c r="A102" s="55"/>
      <c r="B102" s="56">
        <f>SUBTOTAL(3,F$10:F102)</f>
        <v>90</v>
      </c>
      <c r="C102" s="57" t="s">
        <v>656</v>
      </c>
      <c r="D102" s="62" t="s">
        <v>55</v>
      </c>
      <c r="E102" s="56" t="s">
        <v>262</v>
      </c>
      <c r="F102" s="56" t="s">
        <v>87</v>
      </c>
      <c r="G102" s="57" t="s">
        <v>657</v>
      </c>
      <c r="H102" s="56" t="s">
        <v>71</v>
      </c>
      <c r="I102" s="69">
        <v>54180</v>
      </c>
      <c r="J102" s="69">
        <f>I102</f>
        <v>54180</v>
      </c>
      <c r="K102" s="69">
        <v>8000</v>
      </c>
      <c r="L102" s="69"/>
      <c r="M102" s="58">
        <v>15000</v>
      </c>
      <c r="N102" s="85">
        <v>20000</v>
      </c>
      <c r="O102" s="69">
        <f>M102</f>
        <v>15000</v>
      </c>
      <c r="P102" s="91" t="s">
        <v>658</v>
      </c>
      <c r="Q102" s="185" t="s">
        <v>659</v>
      </c>
      <c r="R102" s="81"/>
      <c r="S102" s="81"/>
      <c r="T102" s="60">
        <v>12500</v>
      </c>
      <c r="U102" s="60">
        <v>2050</v>
      </c>
      <c r="V102" s="60">
        <f t="shared" si="24"/>
        <v>14550</v>
      </c>
      <c r="W102" s="69">
        <f aca="true" t="shared" si="26" ref="W102:W108">V102</f>
        <v>14550</v>
      </c>
      <c r="X102" s="57" t="e">
        <f>#REF!</f>
        <v>#REF!</v>
      </c>
      <c r="Y102" s="55" t="s">
        <v>660</v>
      </c>
      <c r="Z102" s="55" t="s">
        <v>661</v>
      </c>
      <c r="AA102" s="56" t="s">
        <v>255</v>
      </c>
      <c r="AB102" s="56" t="s">
        <v>662</v>
      </c>
      <c r="AC102" s="56" t="s">
        <v>95</v>
      </c>
      <c r="AD102" s="56" t="s">
        <v>663</v>
      </c>
      <c r="AE102" s="56" t="s">
        <v>67</v>
      </c>
      <c r="AF102" s="56">
        <v>1</v>
      </c>
      <c r="AG102" s="64"/>
      <c r="AH102" s="64"/>
      <c r="AI102" s="56">
        <v>1</v>
      </c>
      <c r="AJ102" s="56"/>
      <c r="AK102" s="56"/>
      <c r="AL102" s="2"/>
      <c r="AM102" s="2"/>
      <c r="AN102" s="56"/>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
      <c r="DR102" s="5"/>
      <c r="DS102" s="5"/>
      <c r="DT102" s="5"/>
      <c r="DU102" s="5"/>
      <c r="DV102" s="5"/>
      <c r="DW102" s="5"/>
      <c r="DX102" s="5"/>
      <c r="DY102" s="5"/>
      <c r="DZ102" s="5"/>
      <c r="EA102" s="5"/>
      <c r="EB102" s="5"/>
      <c r="EC102" s="5"/>
      <c r="ED102" s="5"/>
      <c r="EE102" s="5"/>
      <c r="EF102" s="5"/>
      <c r="EG102" s="5"/>
      <c r="EH102" s="5"/>
      <c r="EI102" s="5"/>
      <c r="EJ102" s="5"/>
    </row>
    <row r="103" spans="1:120" s="140" customFormat="1" ht="12" outlineLevel="1">
      <c r="A103" s="55"/>
      <c r="B103" s="56"/>
      <c r="C103" s="103"/>
      <c r="D103" s="62"/>
      <c r="E103" s="186"/>
      <c r="F103" s="62"/>
      <c r="G103" s="111"/>
      <c r="H103" s="62"/>
      <c r="I103" s="84"/>
      <c r="J103" s="69"/>
      <c r="K103" s="69"/>
      <c r="L103" s="69"/>
      <c r="M103" s="58"/>
      <c r="N103" s="85"/>
      <c r="O103" s="69"/>
      <c r="P103" s="153"/>
      <c r="Q103" s="55"/>
      <c r="R103" s="55"/>
      <c r="S103" s="55"/>
      <c r="T103" s="187">
        <v>0</v>
      </c>
      <c r="U103" s="69"/>
      <c r="V103" s="60">
        <f t="shared" si="24"/>
        <v>0</v>
      </c>
      <c r="W103" s="69"/>
      <c r="X103" s="103"/>
      <c r="Y103" s="119"/>
      <c r="Z103" s="119"/>
      <c r="AA103" s="62"/>
      <c r="AB103" s="56"/>
      <c r="AC103" s="56"/>
      <c r="AD103" s="56"/>
      <c r="AE103" s="87"/>
      <c r="AF103" s="56"/>
      <c r="AG103" s="87"/>
      <c r="AH103" s="87"/>
      <c r="AI103" s="62"/>
      <c r="AJ103" s="62"/>
      <c r="AK103" s="56"/>
      <c r="AL103" s="126"/>
      <c r="AM103" s="127"/>
      <c r="AN103" s="56"/>
      <c r="AO103" s="88"/>
      <c r="AP103" s="88"/>
      <c r="AQ103" s="88"/>
      <c r="AR103" s="88"/>
      <c r="AS103" s="88"/>
      <c r="AT103" s="88"/>
      <c r="AU103" s="88"/>
      <c r="AV103" s="88"/>
      <c r="AW103" s="88"/>
      <c r="AX103" s="88"/>
      <c r="AY103" s="88"/>
      <c r="AZ103" s="88"/>
      <c r="BA103" s="88"/>
      <c r="BB103" s="88"/>
      <c r="BC103" s="88"/>
      <c r="BD103" s="5"/>
      <c r="BE103" s="5"/>
      <c r="BF103" s="5"/>
      <c r="BG103" s="5"/>
      <c r="BH103" s="5"/>
      <c r="BI103" s="5"/>
      <c r="BJ103" s="5"/>
      <c r="BK103" s="5"/>
      <c r="BL103" s="5"/>
      <c r="BM103" s="5"/>
      <c r="BN103" s="5"/>
      <c r="BO103" s="88"/>
      <c r="BP103" s="88"/>
      <c r="BQ103" s="88"/>
      <c r="BR103" s="88"/>
      <c r="BS103" s="88"/>
      <c r="BT103" s="88"/>
      <c r="BU103" s="88"/>
      <c r="BV103" s="88"/>
      <c r="BW103" s="88"/>
      <c r="BX103" s="88"/>
      <c r="BY103" s="88"/>
      <c r="BZ103" s="88"/>
      <c r="CA103" s="88"/>
      <c r="CB103" s="88"/>
      <c r="CC103" s="88"/>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row>
    <row r="104" spans="1:120" s="54" customFormat="1" ht="21" customHeight="1">
      <c r="A104" s="39"/>
      <c r="B104" s="40" t="s">
        <v>664</v>
      </c>
      <c r="C104" s="41" t="str">
        <f>"农林水利("&amp;FIXED(D104,0)&amp;"个)"</f>
        <v>农林水利(6个)</v>
      </c>
      <c r="D104" s="42">
        <f>AF104</f>
        <v>6</v>
      </c>
      <c r="E104" s="43"/>
      <c r="F104" s="40"/>
      <c r="G104" s="41"/>
      <c r="H104" s="40"/>
      <c r="I104" s="44">
        <f aca="true" t="shared" si="27" ref="I104:O104">SUM(I105:I110)</f>
        <v>422750</v>
      </c>
      <c r="J104" s="44">
        <f t="shared" si="27"/>
        <v>166250</v>
      </c>
      <c r="K104" s="44">
        <f t="shared" si="27"/>
        <v>45480</v>
      </c>
      <c r="L104" s="44">
        <f t="shared" si="27"/>
        <v>0</v>
      </c>
      <c r="M104" s="44">
        <f t="shared" si="27"/>
        <v>36270</v>
      </c>
      <c r="N104" s="45">
        <f t="shared" si="27"/>
        <v>27500</v>
      </c>
      <c r="O104" s="44">
        <f t="shared" si="27"/>
        <v>19936.666666666668</v>
      </c>
      <c r="P104" s="46"/>
      <c r="Q104" s="46"/>
      <c r="R104" s="47">
        <f>COUNTIF(R105:R110,"*月*")</f>
        <v>1</v>
      </c>
      <c r="S104" s="47">
        <f>COUNTIF(S105:S110,"*月*")</f>
        <v>5</v>
      </c>
      <c r="T104" s="48">
        <f>SUM(T105:T110)</f>
        <v>16075</v>
      </c>
      <c r="U104" s="48">
        <f>SUM(U105:U110)</f>
        <v>2140</v>
      </c>
      <c r="V104" s="48">
        <f t="shared" si="24"/>
        <v>18215</v>
      </c>
      <c r="W104" s="48">
        <f>SUM(W105:W110)</f>
        <v>11580</v>
      </c>
      <c r="X104" s="49"/>
      <c r="Y104" s="40"/>
      <c r="Z104" s="40"/>
      <c r="AA104" s="50"/>
      <c r="AB104" s="50"/>
      <c r="AC104" s="43"/>
      <c r="AD104" s="51"/>
      <c r="AE104" s="43"/>
      <c r="AF104" s="40">
        <f>SUM(AF105:AF110)</f>
        <v>6</v>
      </c>
      <c r="AG104" s="40">
        <f>SUM(AG105:AG110)</f>
        <v>0</v>
      </c>
      <c r="AH104" s="40">
        <f>SUM(AH105:AH110)</f>
        <v>0</v>
      </c>
      <c r="AI104" s="40">
        <f>SUM(AI105:AI110)</f>
        <v>5</v>
      </c>
      <c r="AJ104" s="40">
        <f>SUM(AJ105:AJ110)</f>
        <v>0</v>
      </c>
      <c r="AK104" s="50"/>
      <c r="AL104" s="52">
        <f>SUM(AL105:AL110)</f>
        <v>0</v>
      </c>
      <c r="AM104" s="52">
        <f>SUM(AM105:AM110)</f>
        <v>4</v>
      </c>
      <c r="AN104" s="50"/>
      <c r="AO104" s="53"/>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row>
    <row r="105" spans="1:140" s="87" customFormat="1" ht="69" customHeight="1" outlineLevel="1">
      <c r="A105" s="82"/>
      <c r="B105" s="56">
        <f>SUBTOTAL(3,F$10:F105)</f>
        <v>91</v>
      </c>
      <c r="C105" s="57" t="s">
        <v>665</v>
      </c>
      <c r="D105" s="56" t="s">
        <v>55</v>
      </c>
      <c r="E105" s="56" t="s">
        <v>666</v>
      </c>
      <c r="F105" s="56" t="s">
        <v>297</v>
      </c>
      <c r="G105" s="57" t="s">
        <v>667</v>
      </c>
      <c r="H105" s="62" t="s">
        <v>121</v>
      </c>
      <c r="I105" s="58">
        <v>3500</v>
      </c>
      <c r="J105" s="69">
        <f>I105</f>
        <v>3500</v>
      </c>
      <c r="K105" s="58">
        <v>2300</v>
      </c>
      <c r="L105" s="58"/>
      <c r="M105" s="58">
        <v>1200</v>
      </c>
      <c r="N105" s="58">
        <v>2000</v>
      </c>
      <c r="O105" s="58">
        <f>M105</f>
        <v>1200</v>
      </c>
      <c r="P105" s="90" t="s">
        <v>668</v>
      </c>
      <c r="Q105" s="55" t="s">
        <v>669</v>
      </c>
      <c r="R105" s="92"/>
      <c r="S105" s="92" t="s">
        <v>670</v>
      </c>
      <c r="T105" s="60">
        <v>1175</v>
      </c>
      <c r="U105" s="60">
        <v>165</v>
      </c>
      <c r="V105" s="60">
        <f t="shared" si="24"/>
        <v>1340</v>
      </c>
      <c r="W105" s="69">
        <f t="shared" si="26"/>
        <v>1340</v>
      </c>
      <c r="X105" s="57" t="e">
        <f>#REF!</f>
        <v>#REF!</v>
      </c>
      <c r="Y105" s="56" t="s">
        <v>671</v>
      </c>
      <c r="Z105" s="56">
        <v>87177559</v>
      </c>
      <c r="AA105" s="56" t="s">
        <v>672</v>
      </c>
      <c r="AB105" s="62" t="s">
        <v>673</v>
      </c>
      <c r="AC105" s="56" t="s">
        <v>300</v>
      </c>
      <c r="AD105" s="56" t="s">
        <v>297</v>
      </c>
      <c r="AE105" s="56" t="s">
        <v>75</v>
      </c>
      <c r="AF105" s="82">
        <v>1</v>
      </c>
      <c r="AG105" s="64"/>
      <c r="AH105" s="64"/>
      <c r="AI105" s="64">
        <v>1</v>
      </c>
      <c r="AJ105" s="64"/>
      <c r="AK105" s="56"/>
      <c r="AL105" s="2"/>
      <c r="AM105" s="2">
        <v>1</v>
      </c>
      <c r="AN105" s="56"/>
      <c r="AO105" s="88"/>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88"/>
      <c r="CE105" s="88"/>
      <c r="CF105" s="88"/>
      <c r="CG105" s="88"/>
      <c r="CH105" s="88"/>
      <c r="CI105" s="88"/>
      <c r="CJ105" s="88"/>
      <c r="CK105" s="88"/>
      <c r="CL105" s="88"/>
      <c r="CM105" s="88"/>
      <c r="CN105" s="88"/>
      <c r="CO105" s="88"/>
      <c r="CP105" s="88"/>
      <c r="CQ105" s="88"/>
      <c r="CR105" s="88"/>
      <c r="CS105" s="88"/>
      <c r="CT105" s="88"/>
      <c r="CU105" s="5"/>
      <c r="CV105" s="5"/>
      <c r="CW105" s="5"/>
      <c r="CX105" s="5"/>
      <c r="CY105" s="5"/>
      <c r="CZ105" s="5"/>
      <c r="DA105" s="5"/>
      <c r="DB105" s="5"/>
      <c r="DC105" s="5"/>
      <c r="DD105" s="5"/>
      <c r="DE105" s="5"/>
      <c r="DF105" s="88"/>
      <c r="DG105" s="88"/>
      <c r="DH105" s="88"/>
      <c r="DI105" s="88"/>
      <c r="DJ105" s="88"/>
      <c r="DK105" s="88"/>
      <c r="DL105" s="88"/>
      <c r="DM105" s="88"/>
      <c r="DN105" s="88"/>
      <c r="DO105" s="88"/>
      <c r="DP105" s="88"/>
      <c r="DQ105" s="5"/>
      <c r="DR105" s="5"/>
      <c r="DS105" s="5"/>
      <c r="DT105" s="5"/>
      <c r="DU105" s="5"/>
      <c r="DV105" s="5"/>
      <c r="DW105" s="5"/>
      <c r="DX105" s="5"/>
      <c r="DY105" s="5"/>
      <c r="DZ105" s="5"/>
      <c r="EA105" s="5"/>
      <c r="EB105" s="5"/>
      <c r="EC105" s="5"/>
      <c r="ED105" s="5"/>
      <c r="EE105" s="5"/>
      <c r="EF105" s="5"/>
      <c r="EG105" s="5"/>
      <c r="EH105" s="5"/>
      <c r="EI105" s="5"/>
      <c r="EJ105" s="5"/>
    </row>
    <row r="106" spans="1:140" s="140" customFormat="1" ht="48" customHeight="1" outlineLevel="1">
      <c r="A106" s="135"/>
      <c r="B106" s="56">
        <f>SUBTOTAL(3,F$10:F106)</f>
        <v>92</v>
      </c>
      <c r="C106" s="103" t="s">
        <v>674</v>
      </c>
      <c r="D106" s="56" t="s">
        <v>55</v>
      </c>
      <c r="E106" s="186" t="s">
        <v>666</v>
      </c>
      <c r="F106" s="62" t="s">
        <v>87</v>
      </c>
      <c r="G106" s="111" t="s">
        <v>675</v>
      </c>
      <c r="H106" s="62" t="s">
        <v>121</v>
      </c>
      <c r="I106" s="84">
        <v>1800</v>
      </c>
      <c r="J106" s="58">
        <f>I106</f>
        <v>1800</v>
      </c>
      <c r="K106" s="58">
        <v>1530</v>
      </c>
      <c r="L106" s="58"/>
      <c r="M106" s="58">
        <v>270</v>
      </c>
      <c r="N106" s="112">
        <v>2000</v>
      </c>
      <c r="O106" s="58">
        <f>M106</f>
        <v>270</v>
      </c>
      <c r="P106" s="103" t="s">
        <v>676</v>
      </c>
      <c r="Q106" s="103" t="s">
        <v>677</v>
      </c>
      <c r="R106" s="56"/>
      <c r="S106" s="119" t="s">
        <v>124</v>
      </c>
      <c r="T106" s="157">
        <v>945</v>
      </c>
      <c r="U106" s="157">
        <v>10</v>
      </c>
      <c r="V106" s="60">
        <f t="shared" si="24"/>
        <v>955</v>
      </c>
      <c r="W106" s="58">
        <f t="shared" si="26"/>
        <v>955</v>
      </c>
      <c r="X106" s="103" t="e">
        <f>#REF!</f>
        <v>#REF!</v>
      </c>
      <c r="Y106" s="119" t="s">
        <v>678</v>
      </c>
      <c r="Z106" s="56">
        <v>15060826865</v>
      </c>
      <c r="AA106" s="62" t="s">
        <v>679</v>
      </c>
      <c r="AB106" s="62" t="s">
        <v>673</v>
      </c>
      <c r="AC106" s="56" t="s">
        <v>95</v>
      </c>
      <c r="AD106" s="56" t="s">
        <v>87</v>
      </c>
      <c r="AE106" s="56" t="s">
        <v>75</v>
      </c>
      <c r="AF106" s="82">
        <v>1</v>
      </c>
      <c r="AG106" s="87"/>
      <c r="AH106" s="87"/>
      <c r="AI106" s="62">
        <v>1</v>
      </c>
      <c r="AJ106" s="62"/>
      <c r="AK106" s="56"/>
      <c r="AL106" s="126"/>
      <c r="AM106" s="127">
        <v>1</v>
      </c>
      <c r="AN106" s="56"/>
      <c r="AO106" s="88"/>
      <c r="AP106" s="88"/>
      <c r="AQ106" s="88"/>
      <c r="AR106" s="88"/>
      <c r="AS106" s="88"/>
      <c r="AT106" s="88"/>
      <c r="AU106" s="88"/>
      <c r="AV106" s="88"/>
      <c r="AW106" s="88"/>
      <c r="AX106" s="88"/>
      <c r="AY106" s="88"/>
      <c r="AZ106" s="88"/>
      <c r="BA106" s="88"/>
      <c r="BB106" s="88"/>
      <c r="BC106" s="88"/>
      <c r="BO106" s="88"/>
      <c r="BP106" s="88"/>
      <c r="BQ106" s="88"/>
      <c r="BR106" s="88"/>
      <c r="BS106" s="88"/>
      <c r="BT106" s="88"/>
      <c r="BU106" s="88"/>
      <c r="BV106" s="88"/>
      <c r="BW106" s="88"/>
      <c r="BX106" s="88"/>
      <c r="BY106" s="88"/>
      <c r="BZ106" s="88"/>
      <c r="CA106" s="88"/>
      <c r="CB106" s="88"/>
      <c r="CC106" s="88"/>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row>
    <row r="107" spans="1:120" s="88" customFormat="1" ht="60" outlineLevel="1">
      <c r="A107" s="55"/>
      <c r="B107" s="56">
        <f>SUBTOTAL(3,F$10:F107)</f>
        <v>93</v>
      </c>
      <c r="C107" s="103" t="s">
        <v>680</v>
      </c>
      <c r="D107" s="56" t="s">
        <v>55</v>
      </c>
      <c r="E107" s="186" t="s">
        <v>666</v>
      </c>
      <c r="F107" s="119" t="s">
        <v>119</v>
      </c>
      <c r="G107" s="111" t="s">
        <v>681</v>
      </c>
      <c r="H107" s="62" t="s">
        <v>121</v>
      </c>
      <c r="I107" s="84">
        <v>2500</v>
      </c>
      <c r="J107" s="58">
        <f>I107</f>
        <v>2500</v>
      </c>
      <c r="K107" s="69">
        <v>700</v>
      </c>
      <c r="L107" s="69"/>
      <c r="M107" s="58">
        <v>1800</v>
      </c>
      <c r="N107" s="59">
        <v>2000</v>
      </c>
      <c r="O107" s="58">
        <f>M107</f>
        <v>1800</v>
      </c>
      <c r="P107" s="61" t="s">
        <v>682</v>
      </c>
      <c r="Q107" s="55" t="s">
        <v>683</v>
      </c>
      <c r="R107" s="55"/>
      <c r="S107" s="55" t="s">
        <v>220</v>
      </c>
      <c r="T107" s="157">
        <v>1375</v>
      </c>
      <c r="U107" s="157">
        <v>270</v>
      </c>
      <c r="V107" s="60">
        <f t="shared" si="24"/>
        <v>1645</v>
      </c>
      <c r="W107" s="58">
        <f t="shared" si="26"/>
        <v>1645</v>
      </c>
      <c r="X107" s="103" t="e">
        <f>#REF!</f>
        <v>#REF!</v>
      </c>
      <c r="Y107" s="119"/>
      <c r="Z107" s="119"/>
      <c r="AA107" s="62" t="s">
        <v>260</v>
      </c>
      <c r="AB107" s="56" t="s">
        <v>673</v>
      </c>
      <c r="AC107" s="56" t="s">
        <v>128</v>
      </c>
      <c r="AD107" s="56" t="s">
        <v>119</v>
      </c>
      <c r="AE107" s="56" t="s">
        <v>75</v>
      </c>
      <c r="AF107" s="82">
        <v>1</v>
      </c>
      <c r="AG107" s="87"/>
      <c r="AH107" s="87"/>
      <c r="AI107" s="87">
        <v>1</v>
      </c>
      <c r="AJ107" s="87"/>
      <c r="AK107" s="56"/>
      <c r="AL107" s="2"/>
      <c r="AM107" s="2">
        <v>1</v>
      </c>
      <c r="AN107" s="56"/>
      <c r="AO107" s="4"/>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row>
    <row r="108" spans="1:140" s="87" customFormat="1" ht="36" outlineLevel="1">
      <c r="A108" s="55"/>
      <c r="B108" s="56">
        <f>SUBTOTAL(3,F$10:F108)</f>
        <v>94</v>
      </c>
      <c r="C108" s="103" t="s">
        <v>684</v>
      </c>
      <c r="D108" s="55" t="s">
        <v>55</v>
      </c>
      <c r="E108" s="186" t="s">
        <v>666</v>
      </c>
      <c r="F108" s="62" t="s">
        <v>69</v>
      </c>
      <c r="G108" s="111" t="s">
        <v>685</v>
      </c>
      <c r="H108" s="62" t="s">
        <v>226</v>
      </c>
      <c r="I108" s="84">
        <v>1950</v>
      </c>
      <c r="J108" s="69">
        <f>I108</f>
        <v>1950</v>
      </c>
      <c r="K108" s="58">
        <v>950</v>
      </c>
      <c r="L108" s="58"/>
      <c r="M108" s="58">
        <v>1000</v>
      </c>
      <c r="N108" s="112">
        <v>1500</v>
      </c>
      <c r="O108" s="69">
        <f>M108</f>
        <v>1000</v>
      </c>
      <c r="P108" s="61" t="s">
        <v>686</v>
      </c>
      <c r="Q108" s="55" t="s">
        <v>687</v>
      </c>
      <c r="R108" s="119"/>
      <c r="S108" s="119" t="s">
        <v>220</v>
      </c>
      <c r="T108" s="157">
        <v>870</v>
      </c>
      <c r="U108" s="157">
        <v>135</v>
      </c>
      <c r="V108" s="60">
        <f t="shared" si="24"/>
        <v>1005</v>
      </c>
      <c r="W108" s="69">
        <f t="shared" si="26"/>
        <v>1005</v>
      </c>
      <c r="X108" s="103" t="e">
        <f>#REF!</f>
        <v>#REF!</v>
      </c>
      <c r="Y108" s="119" t="s">
        <v>688</v>
      </c>
      <c r="Z108" s="119" t="s">
        <v>689</v>
      </c>
      <c r="AA108" s="62" t="s">
        <v>690</v>
      </c>
      <c r="AB108" s="62" t="s">
        <v>673</v>
      </c>
      <c r="AC108" s="56" t="s">
        <v>74</v>
      </c>
      <c r="AD108" s="56" t="s">
        <v>231</v>
      </c>
      <c r="AE108" s="64" t="s">
        <v>75</v>
      </c>
      <c r="AF108" s="82">
        <v>1</v>
      </c>
      <c r="AG108" s="64"/>
      <c r="AH108" s="64"/>
      <c r="AI108" s="56">
        <v>1</v>
      </c>
      <c r="AJ108" s="56"/>
      <c r="AK108" s="56"/>
      <c r="AL108" s="126"/>
      <c r="AM108" s="127">
        <v>1</v>
      </c>
      <c r="AN108" s="56"/>
      <c r="AO108" s="88"/>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88"/>
      <c r="CE108" s="88"/>
      <c r="CF108" s="88"/>
      <c r="CG108" s="88"/>
      <c r="CH108" s="88"/>
      <c r="CI108" s="88"/>
      <c r="CJ108" s="88"/>
      <c r="CK108" s="88"/>
      <c r="CL108" s="88"/>
      <c r="CM108" s="88"/>
      <c r="CN108" s="88"/>
      <c r="CO108" s="88"/>
      <c r="CP108" s="88"/>
      <c r="CQ108" s="88"/>
      <c r="CR108" s="88"/>
      <c r="CS108" s="88"/>
      <c r="CT108" s="88"/>
      <c r="CU108" s="140"/>
      <c r="CV108" s="140"/>
      <c r="CW108" s="140"/>
      <c r="CX108" s="140"/>
      <c r="CY108" s="140"/>
      <c r="CZ108" s="140"/>
      <c r="DA108" s="140"/>
      <c r="DB108" s="140"/>
      <c r="DC108" s="140"/>
      <c r="DD108" s="140"/>
      <c r="DE108" s="140"/>
      <c r="DF108" s="88"/>
      <c r="DG108" s="88"/>
      <c r="DH108" s="88"/>
      <c r="DI108" s="88"/>
      <c r="DJ108" s="88"/>
      <c r="DK108" s="88"/>
      <c r="DL108" s="88"/>
      <c r="DM108" s="88"/>
      <c r="DN108" s="88"/>
      <c r="DO108" s="88"/>
      <c r="DP108" s="88"/>
      <c r="DQ108" s="5"/>
      <c r="DR108" s="5"/>
      <c r="DS108" s="5"/>
      <c r="DT108" s="5"/>
      <c r="DU108" s="5"/>
      <c r="DV108" s="5"/>
      <c r="DW108" s="5"/>
      <c r="DX108" s="5"/>
      <c r="DY108" s="5"/>
      <c r="DZ108" s="5"/>
      <c r="EA108" s="5"/>
      <c r="EB108" s="5"/>
      <c r="EC108" s="5"/>
      <c r="ED108" s="5"/>
      <c r="EE108" s="5"/>
      <c r="EF108" s="5"/>
      <c r="EG108" s="5"/>
      <c r="EH108" s="5"/>
      <c r="EI108" s="5"/>
      <c r="EJ108" s="5"/>
    </row>
    <row r="109" spans="1:140" s="88" customFormat="1" ht="44.25" customHeight="1" outlineLevel="1">
      <c r="A109" s="55"/>
      <c r="B109" s="56">
        <f>SUBTOTAL(3,F$10:F109)</f>
        <v>95</v>
      </c>
      <c r="C109" s="103" t="s">
        <v>691</v>
      </c>
      <c r="D109" s="55" t="s">
        <v>55</v>
      </c>
      <c r="E109" s="186" t="s">
        <v>666</v>
      </c>
      <c r="F109" s="62" t="s">
        <v>692</v>
      </c>
      <c r="G109" s="61" t="s">
        <v>693</v>
      </c>
      <c r="H109" s="62" t="s">
        <v>581</v>
      </c>
      <c r="I109" s="84">
        <v>300000</v>
      </c>
      <c r="J109" s="69">
        <f>I109/3</f>
        <v>100000</v>
      </c>
      <c r="K109" s="58">
        <v>0</v>
      </c>
      <c r="L109" s="58"/>
      <c r="M109" s="58">
        <v>2000</v>
      </c>
      <c r="N109" s="112"/>
      <c r="O109" s="69">
        <f>M109/3</f>
        <v>666.6666666666666</v>
      </c>
      <c r="P109" s="61" t="s">
        <v>694</v>
      </c>
      <c r="Q109" s="55"/>
      <c r="R109" s="119" t="s">
        <v>220</v>
      </c>
      <c r="S109" s="119"/>
      <c r="T109" s="157"/>
      <c r="U109" s="157"/>
      <c r="V109" s="60"/>
      <c r="W109" s="69"/>
      <c r="X109" s="103"/>
      <c r="Y109" s="119"/>
      <c r="Z109" s="119"/>
      <c r="AA109" s="62" t="s">
        <v>695</v>
      </c>
      <c r="AB109" s="62" t="s">
        <v>64</v>
      </c>
      <c r="AC109" s="56" t="s">
        <v>74</v>
      </c>
      <c r="AD109" s="56" t="s">
        <v>231</v>
      </c>
      <c r="AE109" s="64" t="s">
        <v>75</v>
      </c>
      <c r="AF109" s="82">
        <v>1</v>
      </c>
      <c r="AG109" s="64"/>
      <c r="AH109" s="64"/>
      <c r="AI109" s="56"/>
      <c r="AJ109" s="56"/>
      <c r="AK109" s="56"/>
      <c r="AL109" s="126"/>
      <c r="AM109" s="127"/>
      <c r="AN109" s="56" t="s">
        <v>696</v>
      </c>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5"/>
      <c r="DR109" s="5"/>
      <c r="DS109" s="5"/>
      <c r="DT109" s="5"/>
      <c r="DU109" s="5"/>
      <c r="DV109" s="5"/>
      <c r="DW109" s="5"/>
      <c r="DX109" s="5"/>
      <c r="DY109" s="5"/>
      <c r="DZ109" s="5"/>
      <c r="EA109" s="5"/>
      <c r="EB109" s="5"/>
      <c r="EC109" s="5"/>
      <c r="ED109" s="5"/>
      <c r="EE109" s="5"/>
      <c r="EF109" s="5"/>
      <c r="EG109" s="5"/>
      <c r="EH109" s="5"/>
      <c r="EI109" s="5"/>
      <c r="EJ109" s="5"/>
    </row>
    <row r="110" spans="1:120" s="88" customFormat="1" ht="81.75" customHeight="1" outlineLevel="1">
      <c r="A110" s="55"/>
      <c r="B110" s="56">
        <f>SUBTOTAL(3,F$10:F110)</f>
        <v>96</v>
      </c>
      <c r="C110" s="103" t="s">
        <v>697</v>
      </c>
      <c r="D110" s="56" t="s">
        <v>55</v>
      </c>
      <c r="E110" s="186" t="s">
        <v>666</v>
      </c>
      <c r="F110" s="89" t="s">
        <v>698</v>
      </c>
      <c r="G110" s="71" t="s">
        <v>699</v>
      </c>
      <c r="H110" s="89" t="s">
        <v>99</v>
      </c>
      <c r="I110" s="188">
        <v>113000</v>
      </c>
      <c r="J110" s="58">
        <f>I110/2</f>
        <v>56500</v>
      </c>
      <c r="K110" s="58">
        <v>40000</v>
      </c>
      <c r="L110" s="58"/>
      <c r="M110" s="58">
        <v>30000</v>
      </c>
      <c r="N110" s="112">
        <v>20000</v>
      </c>
      <c r="O110" s="58">
        <f>M110/2</f>
        <v>15000</v>
      </c>
      <c r="P110" s="165" t="s">
        <v>700</v>
      </c>
      <c r="Q110" s="185" t="s">
        <v>701</v>
      </c>
      <c r="R110" s="86"/>
      <c r="S110" s="86" t="s">
        <v>81</v>
      </c>
      <c r="T110" s="157">
        <v>11710</v>
      </c>
      <c r="U110" s="157">
        <v>1560</v>
      </c>
      <c r="V110" s="60">
        <f>U110+T110</f>
        <v>13270</v>
      </c>
      <c r="W110" s="58">
        <f>V110/2</f>
        <v>6635</v>
      </c>
      <c r="X110" s="103" t="e">
        <f>#REF!</f>
        <v>#REF!</v>
      </c>
      <c r="Y110" s="119" t="s">
        <v>702</v>
      </c>
      <c r="Z110" s="119">
        <v>13645979260</v>
      </c>
      <c r="AA110" s="62" t="s">
        <v>230</v>
      </c>
      <c r="AB110" s="62" t="s">
        <v>64</v>
      </c>
      <c r="AC110" s="92" t="s">
        <v>175</v>
      </c>
      <c r="AD110" s="56" t="s">
        <v>231</v>
      </c>
      <c r="AE110" s="56" t="s">
        <v>75</v>
      </c>
      <c r="AF110" s="82">
        <v>1</v>
      </c>
      <c r="AG110" s="64"/>
      <c r="AH110" s="64"/>
      <c r="AI110" s="56">
        <v>1</v>
      </c>
      <c r="AJ110" s="56"/>
      <c r="AK110" s="56"/>
      <c r="AL110" s="126"/>
      <c r="AM110" s="127"/>
      <c r="AN110" s="56"/>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row>
    <row r="111" spans="1:120" s="198" customFormat="1" ht="26.25" customHeight="1">
      <c r="A111" s="189"/>
      <c r="B111" s="26"/>
      <c r="C111" s="37" t="str">
        <f>"预备小计("&amp;FIXED(D111,0)&amp;"个)"</f>
        <v>预备小计(24个)</v>
      </c>
      <c r="D111" s="56">
        <f>D112+D117+D127+D137</f>
        <v>24</v>
      </c>
      <c r="E111" s="34"/>
      <c r="F111" s="189"/>
      <c r="G111" s="37"/>
      <c r="H111" s="189"/>
      <c r="I111" s="190">
        <f aca="true" t="shared" si="28" ref="I111:O111">SUM(I112,I117,I127,I137)</f>
        <v>2842200</v>
      </c>
      <c r="J111" s="191">
        <f t="shared" si="28"/>
        <v>2492200</v>
      </c>
      <c r="K111" s="191">
        <f t="shared" si="28"/>
        <v>7770</v>
      </c>
      <c r="L111" s="191">
        <f t="shared" si="28"/>
        <v>3690</v>
      </c>
      <c r="M111" s="191">
        <f t="shared" si="28"/>
        <v>49800</v>
      </c>
      <c r="N111" s="192">
        <f t="shared" si="28"/>
        <v>19500</v>
      </c>
      <c r="O111" s="191">
        <f t="shared" si="28"/>
        <v>18133.333333333336</v>
      </c>
      <c r="P111" s="193"/>
      <c r="Q111" s="194"/>
      <c r="R111" s="38">
        <f>R112+R117+R127+R137</f>
        <v>3</v>
      </c>
      <c r="S111" s="38">
        <f>S112+S117+S127+S137</f>
        <v>0</v>
      </c>
      <c r="T111" s="195" t="e">
        <f>T112+T117+T127+T137+#REF!</f>
        <v>#REF!</v>
      </c>
      <c r="U111" s="195" t="e">
        <f>U112+U117+U127+U137+#REF!</f>
        <v>#REF!</v>
      </c>
      <c r="V111" s="195" t="e">
        <f>V112+V117+V127+V137+#REF!</f>
        <v>#REF!</v>
      </c>
      <c r="W111" s="195" t="e">
        <f>W112+W117+W127+W137+#REF!</f>
        <v>#REF!</v>
      </c>
      <c r="X111" s="196"/>
      <c r="Y111" s="189"/>
      <c r="Z111" s="189"/>
      <c r="AA111" s="189"/>
      <c r="AB111" s="189"/>
      <c r="AC111" s="34"/>
      <c r="AD111" s="189"/>
      <c r="AE111" s="34">
        <f>COUNTIF(AE113:AE139,"*政府投资*")</f>
        <v>5</v>
      </c>
      <c r="AF111" s="26">
        <f>SUM(AF137,AF127,AF117,AF112)</f>
        <v>24</v>
      </c>
      <c r="AG111" s="174">
        <f>SUM(AG137,AG127,AG117,AG112)</f>
        <v>9</v>
      </c>
      <c r="AH111" s="174">
        <f>SUM(AH137,AH127,AH117,AH112)</f>
        <v>3</v>
      </c>
      <c r="AI111" s="174">
        <f>SUM(AI137,AI127,AI117,AI112)</f>
        <v>1</v>
      </c>
      <c r="AJ111" s="174">
        <f>SUM(AJ137,AJ127,AJ117,AJ112)</f>
        <v>1</v>
      </c>
      <c r="AK111" s="26"/>
      <c r="AL111" s="26">
        <f>AL112+AL117+#REF!+AL137</f>
        <v>0</v>
      </c>
      <c r="AM111" s="26">
        <f>SUM(AM137,AM127,AM117,AM112)</f>
        <v>0</v>
      </c>
      <c r="AN111" s="26"/>
      <c r="AO111" s="197"/>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row>
    <row r="112" spans="1:120" s="54" customFormat="1" ht="30" customHeight="1" collapsed="1">
      <c r="A112" s="39"/>
      <c r="B112" s="40" t="s">
        <v>53</v>
      </c>
      <c r="C112" s="41" t="str">
        <f>"城建环保("&amp;FIXED(D112,0)&amp;"个)"</f>
        <v>城建环保(4个)</v>
      </c>
      <c r="D112" s="42">
        <f>AF112</f>
        <v>4</v>
      </c>
      <c r="E112" s="43"/>
      <c r="F112" s="40"/>
      <c r="G112" s="41"/>
      <c r="H112" s="40"/>
      <c r="I112" s="44">
        <f>SUM(I113:I116)</f>
        <v>901700</v>
      </c>
      <c r="J112" s="44">
        <f>SUM(J113:J116)</f>
        <v>701700</v>
      </c>
      <c r="K112" s="44">
        <f>SUM(K113:K116)</f>
        <v>1410</v>
      </c>
      <c r="L112" s="44">
        <f>SUM(L113:L116)</f>
        <v>350</v>
      </c>
      <c r="M112" s="44">
        <f>SUM(M113:M116)</f>
        <v>3300</v>
      </c>
      <c r="N112" s="45">
        <f>SUM(N113:N114)</f>
        <v>500</v>
      </c>
      <c r="O112" s="44">
        <f>SUM(O113:O114)</f>
        <v>633.3333333333333</v>
      </c>
      <c r="P112" s="46"/>
      <c r="Q112" s="46"/>
      <c r="R112" s="47">
        <f>COUNTIF(R113:R114,"*月*")</f>
        <v>1</v>
      </c>
      <c r="S112" s="47">
        <f>COUNTIF(S113:S114,"*月*")</f>
        <v>0</v>
      </c>
      <c r="T112" s="48">
        <f>SUM(T113:T114)</f>
        <v>45</v>
      </c>
      <c r="U112" s="48" t="e">
        <f>SUM(U113:U114)</f>
        <v>#REF!</v>
      </c>
      <c r="V112" s="48" t="e">
        <f>SUM(V113:V114)</f>
        <v>#REF!</v>
      </c>
      <c r="W112" s="48" t="e">
        <f>SUM(W113:W114)</f>
        <v>#REF!</v>
      </c>
      <c r="X112" s="49"/>
      <c r="Y112" s="40"/>
      <c r="Z112" s="40"/>
      <c r="AA112" s="50"/>
      <c r="AB112" s="50"/>
      <c r="AC112" s="43"/>
      <c r="AD112" s="51"/>
      <c r="AE112" s="43"/>
      <c r="AF112" s="40">
        <f>SUM(AF113:AF116)</f>
        <v>4</v>
      </c>
      <c r="AG112" s="40">
        <f>SUM(AG113:AG114)</f>
        <v>1</v>
      </c>
      <c r="AH112" s="40">
        <f>SUM(AH113:AH114)</f>
        <v>0</v>
      </c>
      <c r="AI112" s="40">
        <f>SUM(AI113:AI114)</f>
        <v>0</v>
      </c>
      <c r="AJ112" s="40">
        <f>SUM(AJ113:AJ114)</f>
        <v>1</v>
      </c>
      <c r="AK112" s="50"/>
      <c r="AL112" s="52">
        <v>0</v>
      </c>
      <c r="AM112" s="52">
        <f>SUM(AM113:AM114)</f>
        <v>0</v>
      </c>
      <c r="AN112" s="50"/>
      <c r="AO112" s="53"/>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row>
    <row r="113" spans="1:120" s="64" customFormat="1" ht="45.75" customHeight="1" outlineLevel="1">
      <c r="A113" s="55"/>
      <c r="B113" s="56">
        <f>SUBTOTAL(3,F$10:F113)</f>
        <v>97</v>
      </c>
      <c r="C113" s="57" t="s">
        <v>703</v>
      </c>
      <c r="D113" s="56" t="s">
        <v>579</v>
      </c>
      <c r="E113" s="56" t="s">
        <v>56</v>
      </c>
      <c r="F113" s="199" t="s">
        <v>603</v>
      </c>
      <c r="G113" s="111" t="s">
        <v>704</v>
      </c>
      <c r="H113" s="56" t="s">
        <v>59</v>
      </c>
      <c r="I113" s="84">
        <v>300000</v>
      </c>
      <c r="J113" s="69">
        <f>I113/3</f>
        <v>100000</v>
      </c>
      <c r="K113" s="69">
        <v>800</v>
      </c>
      <c r="L113" s="69">
        <v>350</v>
      </c>
      <c r="M113" s="58">
        <v>1000</v>
      </c>
      <c r="N113" s="85">
        <v>500</v>
      </c>
      <c r="O113" s="69">
        <f>M113/3</f>
        <v>333.3333333333333</v>
      </c>
      <c r="P113" s="61" t="s">
        <v>342</v>
      </c>
      <c r="Q113" s="81" t="s">
        <v>342</v>
      </c>
      <c r="R113" s="81"/>
      <c r="S113" s="81"/>
      <c r="T113" s="60">
        <v>45</v>
      </c>
      <c r="U113" s="60" t="e">
        <f>#REF!</f>
        <v>#REF!</v>
      </c>
      <c r="V113" s="60" t="e">
        <f>U113+T113</f>
        <v>#REF!</v>
      </c>
      <c r="W113" s="58" t="e">
        <f>V113/3</f>
        <v>#REF!</v>
      </c>
      <c r="X113" s="61" t="e">
        <f>#REF!</f>
        <v>#REF!</v>
      </c>
      <c r="Y113" s="56" t="s">
        <v>705</v>
      </c>
      <c r="Z113" s="72" t="s">
        <v>706</v>
      </c>
      <c r="AA113" s="56" t="s">
        <v>707</v>
      </c>
      <c r="AB113" s="56" t="s">
        <v>321</v>
      </c>
      <c r="AC113" s="56" t="s">
        <v>74</v>
      </c>
      <c r="AD113" s="56" t="s">
        <v>355</v>
      </c>
      <c r="AE113" s="56" t="s">
        <v>67</v>
      </c>
      <c r="AF113" s="56">
        <v>1</v>
      </c>
      <c r="AG113" s="64">
        <v>1</v>
      </c>
      <c r="AI113" s="56"/>
      <c r="AJ113" s="56"/>
      <c r="AK113" s="56"/>
      <c r="AL113" s="2"/>
      <c r="AM113" s="4"/>
      <c r="AN113" s="56"/>
      <c r="AO113" s="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row>
    <row r="114" spans="1:140" s="77" customFormat="1" ht="45.75" customHeight="1" outlineLevel="1">
      <c r="A114" s="66"/>
      <c r="B114" s="56">
        <f>SUBTOTAL(3,F$10:F114)</f>
        <v>98</v>
      </c>
      <c r="C114" s="57" t="s">
        <v>708</v>
      </c>
      <c r="D114" s="56" t="s">
        <v>579</v>
      </c>
      <c r="E114" s="56" t="s">
        <v>56</v>
      </c>
      <c r="F114" s="56" t="s">
        <v>87</v>
      </c>
      <c r="G114" s="57" t="s">
        <v>709</v>
      </c>
      <c r="H114" s="56" t="s">
        <v>581</v>
      </c>
      <c r="I114" s="84">
        <v>1700</v>
      </c>
      <c r="J114" s="58">
        <f>I114</f>
        <v>1700</v>
      </c>
      <c r="K114" s="69">
        <v>10</v>
      </c>
      <c r="L114" s="58"/>
      <c r="M114" s="58">
        <v>300</v>
      </c>
      <c r="N114" s="59"/>
      <c r="O114" s="58">
        <f>M114</f>
        <v>300</v>
      </c>
      <c r="P114" s="103" t="s">
        <v>710</v>
      </c>
      <c r="Q114" s="103"/>
      <c r="R114" s="119" t="s">
        <v>446</v>
      </c>
      <c r="S114" s="200">
        <v>44805</v>
      </c>
      <c r="T114" s="60"/>
      <c r="U114" s="60"/>
      <c r="V114" s="60"/>
      <c r="W114" s="58">
        <f>V114</f>
        <v>0</v>
      </c>
      <c r="X114" s="119" t="s">
        <v>711</v>
      </c>
      <c r="Y114" s="56" t="s">
        <v>333</v>
      </c>
      <c r="Z114" s="72" t="s">
        <v>334</v>
      </c>
      <c r="AA114" s="56" t="s">
        <v>320</v>
      </c>
      <c r="AB114" s="56" t="s">
        <v>321</v>
      </c>
      <c r="AC114" s="55" t="s">
        <v>95</v>
      </c>
      <c r="AD114" s="56" t="s">
        <v>322</v>
      </c>
      <c r="AE114" s="73" t="s">
        <v>67</v>
      </c>
      <c r="AF114" s="56">
        <v>1</v>
      </c>
      <c r="AG114" s="74"/>
      <c r="AH114" s="74"/>
      <c r="AI114" s="66"/>
      <c r="AJ114" s="66">
        <v>1</v>
      </c>
      <c r="AK114" s="56"/>
      <c r="AL114" s="75"/>
      <c r="AM114" s="76"/>
      <c r="AN114" s="56"/>
      <c r="AO114" s="76"/>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row>
    <row r="115" spans="1:140" s="77" customFormat="1" ht="45.75" customHeight="1" outlineLevel="1">
      <c r="A115" s="66"/>
      <c r="B115" s="56">
        <f>SUBTOTAL(3,F$10:F115)</f>
        <v>99</v>
      </c>
      <c r="C115" s="57" t="s">
        <v>712</v>
      </c>
      <c r="D115" s="56" t="s">
        <v>579</v>
      </c>
      <c r="E115" s="56" t="s">
        <v>56</v>
      </c>
      <c r="F115" s="56" t="s">
        <v>87</v>
      </c>
      <c r="G115" s="57" t="s">
        <v>713</v>
      </c>
      <c r="H115" s="56" t="s">
        <v>79</v>
      </c>
      <c r="I115" s="84">
        <v>300000</v>
      </c>
      <c r="J115" s="58">
        <f>I115</f>
        <v>300000</v>
      </c>
      <c r="K115" s="69">
        <v>500</v>
      </c>
      <c r="L115" s="58"/>
      <c r="M115" s="58">
        <v>1000</v>
      </c>
      <c r="N115" s="59"/>
      <c r="O115" s="58">
        <f>M115</f>
        <v>1000</v>
      </c>
      <c r="P115" s="103" t="s">
        <v>714</v>
      </c>
      <c r="Q115" s="103"/>
      <c r="R115" s="119"/>
      <c r="S115" s="200"/>
      <c r="T115" s="60"/>
      <c r="U115" s="60"/>
      <c r="V115" s="60"/>
      <c r="W115" s="58"/>
      <c r="X115" s="119"/>
      <c r="Y115" s="56"/>
      <c r="Z115" s="72"/>
      <c r="AA115" s="56" t="s">
        <v>715</v>
      </c>
      <c r="AB115" s="62" t="s">
        <v>64</v>
      </c>
      <c r="AC115" s="92" t="s">
        <v>74</v>
      </c>
      <c r="AD115" s="56" t="s">
        <v>716</v>
      </c>
      <c r="AE115" s="73" t="s">
        <v>67</v>
      </c>
      <c r="AF115" s="56">
        <v>1</v>
      </c>
      <c r="AG115" s="74"/>
      <c r="AH115" s="74"/>
      <c r="AI115" s="66"/>
      <c r="AJ115" s="66"/>
      <c r="AK115" s="56"/>
      <c r="AL115" s="75"/>
      <c r="AM115" s="76"/>
      <c r="AN115" s="56" t="s">
        <v>717</v>
      </c>
      <c r="AO115" s="76"/>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
      <c r="DR115" s="5"/>
      <c r="DS115" s="5"/>
      <c r="DT115" s="5"/>
      <c r="DU115" s="5"/>
      <c r="DV115" s="5"/>
      <c r="DW115" s="5"/>
      <c r="DX115" s="5"/>
      <c r="DY115" s="5"/>
      <c r="DZ115" s="5"/>
      <c r="EA115" s="5"/>
      <c r="EB115" s="5"/>
      <c r="EC115" s="5"/>
      <c r="ED115" s="5"/>
      <c r="EE115" s="5"/>
      <c r="EF115" s="5"/>
      <c r="EG115" s="5"/>
      <c r="EH115" s="5"/>
      <c r="EI115" s="5"/>
      <c r="EJ115" s="5"/>
    </row>
    <row r="116" spans="1:140" s="77" customFormat="1" ht="45.75" customHeight="1" outlineLevel="1">
      <c r="A116" s="66"/>
      <c r="B116" s="56">
        <f>SUBTOTAL(3,F$10:F116)</f>
        <v>100</v>
      </c>
      <c r="C116" s="57" t="s">
        <v>718</v>
      </c>
      <c r="D116" s="56" t="s">
        <v>579</v>
      </c>
      <c r="E116" s="56" t="s">
        <v>56</v>
      </c>
      <c r="F116" s="56" t="s">
        <v>297</v>
      </c>
      <c r="G116" s="57" t="s">
        <v>719</v>
      </c>
      <c r="H116" s="56" t="s">
        <v>79</v>
      </c>
      <c r="I116" s="84">
        <v>300000</v>
      </c>
      <c r="J116" s="58">
        <f>I116</f>
        <v>300000</v>
      </c>
      <c r="K116" s="69">
        <v>100</v>
      </c>
      <c r="L116" s="58"/>
      <c r="M116" s="58">
        <v>1000</v>
      </c>
      <c r="N116" s="59"/>
      <c r="O116" s="58">
        <f>M116</f>
        <v>1000</v>
      </c>
      <c r="P116" s="103" t="s">
        <v>714</v>
      </c>
      <c r="Q116" s="103"/>
      <c r="R116" s="119"/>
      <c r="S116" s="200"/>
      <c r="T116" s="60"/>
      <c r="U116" s="60"/>
      <c r="V116" s="60"/>
      <c r="W116" s="58"/>
      <c r="X116" s="119"/>
      <c r="Y116" s="56"/>
      <c r="Z116" s="72"/>
      <c r="AA116" s="56" t="s">
        <v>715</v>
      </c>
      <c r="AB116" s="62" t="s">
        <v>64</v>
      </c>
      <c r="AC116" s="92" t="s">
        <v>74</v>
      </c>
      <c r="AD116" s="56" t="s">
        <v>716</v>
      </c>
      <c r="AE116" s="73" t="s">
        <v>67</v>
      </c>
      <c r="AF116" s="56">
        <v>1</v>
      </c>
      <c r="AG116" s="74"/>
      <c r="AH116" s="74"/>
      <c r="AI116" s="66"/>
      <c r="AJ116" s="66"/>
      <c r="AK116" s="56"/>
      <c r="AL116" s="75"/>
      <c r="AM116" s="76"/>
      <c r="AN116" s="56" t="s">
        <v>717</v>
      </c>
      <c r="AO116" s="76"/>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
      <c r="DR116" s="5"/>
      <c r="DS116" s="5"/>
      <c r="DT116" s="5"/>
      <c r="DU116" s="5"/>
      <c r="DV116" s="5"/>
      <c r="DW116" s="5"/>
      <c r="DX116" s="5"/>
      <c r="DY116" s="5"/>
      <c r="DZ116" s="5"/>
      <c r="EA116" s="5"/>
      <c r="EB116" s="5"/>
      <c r="EC116" s="5"/>
      <c r="ED116" s="5"/>
      <c r="EE116" s="5"/>
      <c r="EF116" s="5"/>
      <c r="EG116" s="5"/>
      <c r="EH116" s="5"/>
      <c r="EI116" s="5"/>
      <c r="EJ116" s="5"/>
    </row>
    <row r="117" spans="1:120" s="54" customFormat="1" ht="21" customHeight="1">
      <c r="A117" s="39"/>
      <c r="B117" s="40" t="s">
        <v>344</v>
      </c>
      <c r="C117" s="41" t="str">
        <f>"工业科技("&amp;FIXED(D117,0)&amp;"个)"</f>
        <v>工业科技(9个)</v>
      </c>
      <c r="D117" s="42">
        <f>AF117</f>
        <v>9</v>
      </c>
      <c r="E117" s="43"/>
      <c r="F117" s="40"/>
      <c r="G117" s="41"/>
      <c r="H117" s="40"/>
      <c r="I117" s="44">
        <f>SUM(I118:I126)</f>
        <v>520000</v>
      </c>
      <c r="J117" s="44">
        <f>SUM(J118:J126)</f>
        <v>520000</v>
      </c>
      <c r="K117" s="44">
        <f>SUM(K118:K126)</f>
        <v>6050</v>
      </c>
      <c r="L117" s="44">
        <f>SUM(L118:L126)</f>
        <v>3340</v>
      </c>
      <c r="M117" s="44">
        <f>SUM(M118:M126)</f>
        <v>23000</v>
      </c>
      <c r="N117" s="45">
        <f>SUM(N125:N126)</f>
        <v>6000</v>
      </c>
      <c r="O117" s="44">
        <f>SUM(O65:O66)</f>
        <v>8000</v>
      </c>
      <c r="P117" s="46"/>
      <c r="Q117" s="46"/>
      <c r="R117" s="47">
        <f>COUNTIF(R125:R126,"*月*")</f>
        <v>0</v>
      </c>
      <c r="S117" s="47">
        <f>COUNTIF(S125:S126,"*月*")</f>
        <v>0</v>
      </c>
      <c r="T117" s="48">
        <f>SUM(T125:T126)</f>
        <v>2930</v>
      </c>
      <c r="U117" s="48" t="e">
        <f>SUM(U125:U126)</f>
        <v>#REF!</v>
      </c>
      <c r="V117" s="48" t="e">
        <f>SUM(V125:V126)</f>
        <v>#REF!</v>
      </c>
      <c r="W117" s="48" t="e">
        <f>SUM(W125:W126)</f>
        <v>#REF!</v>
      </c>
      <c r="X117" s="49"/>
      <c r="Y117" s="40"/>
      <c r="Z117" s="40"/>
      <c r="AA117" s="50"/>
      <c r="AB117" s="50"/>
      <c r="AC117" s="43"/>
      <c r="AD117" s="51"/>
      <c r="AE117" s="43"/>
      <c r="AF117" s="40">
        <f>SUM(AF118:AF126)</f>
        <v>9</v>
      </c>
      <c r="AG117" s="40">
        <f>SUM(AG125:AG126)</f>
        <v>2</v>
      </c>
      <c r="AH117" s="40">
        <f>SUM(AH125:AH126)</f>
        <v>0</v>
      </c>
      <c r="AI117" s="40">
        <f>SUM(AI125:AI126)</f>
        <v>0</v>
      </c>
      <c r="AJ117" s="40">
        <f>SUM(AJ125:AJ126)</f>
        <v>0</v>
      </c>
      <c r="AK117" s="50"/>
      <c r="AL117" s="52">
        <f>SUM(AL125:AL126)</f>
        <v>0</v>
      </c>
      <c r="AM117" s="201">
        <f>SUM(AM125:AM126)</f>
        <v>0</v>
      </c>
      <c r="AN117" s="50"/>
      <c r="AO117" s="53"/>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row>
    <row r="118" spans="2:40" s="57" customFormat="1" ht="42.75" customHeight="1" outlineLevel="1">
      <c r="B118" s="56">
        <f>SUBTOTAL(3,F$10:F118)</f>
        <v>101</v>
      </c>
      <c r="C118" s="57" t="s">
        <v>720</v>
      </c>
      <c r="D118" s="56" t="s">
        <v>579</v>
      </c>
      <c r="E118" s="56" t="s">
        <v>347</v>
      </c>
      <c r="F118" s="56" t="s">
        <v>119</v>
      </c>
      <c r="G118" s="57" t="s">
        <v>721</v>
      </c>
      <c r="H118" s="56" t="s">
        <v>581</v>
      </c>
      <c r="I118" s="60">
        <v>120000</v>
      </c>
      <c r="J118" s="60">
        <f aca="true" t="shared" si="29" ref="J118:J126">I118</f>
        <v>120000</v>
      </c>
      <c r="K118" s="60">
        <v>10</v>
      </c>
      <c r="L118" s="60"/>
      <c r="M118" s="60">
        <v>3000</v>
      </c>
      <c r="O118" s="60">
        <f aca="true" t="shared" si="30" ref="O118:O126">M118</f>
        <v>3000</v>
      </c>
      <c r="P118" s="128" t="s">
        <v>722</v>
      </c>
      <c r="R118" s="56" t="s">
        <v>723</v>
      </c>
      <c r="S118" s="56"/>
      <c r="AA118" s="56" t="s">
        <v>724</v>
      </c>
      <c r="AB118" s="56" t="s">
        <v>321</v>
      </c>
      <c r="AC118" s="56" t="s">
        <v>128</v>
      </c>
      <c r="AD118" s="56" t="s">
        <v>481</v>
      </c>
      <c r="AE118" s="56" t="s">
        <v>146</v>
      </c>
      <c r="AF118" s="56">
        <v>1</v>
      </c>
      <c r="AK118" s="56"/>
      <c r="AL118" s="56"/>
      <c r="AN118" s="56" t="s">
        <v>717</v>
      </c>
    </row>
    <row r="119" spans="2:40" s="57" customFormat="1" ht="60" customHeight="1" outlineLevel="1">
      <c r="B119" s="56">
        <f>SUBTOTAL(3,F$10:F119)</f>
        <v>102</v>
      </c>
      <c r="C119" s="57" t="s">
        <v>725</v>
      </c>
      <c r="D119" s="56" t="s">
        <v>579</v>
      </c>
      <c r="E119" s="56" t="s">
        <v>347</v>
      </c>
      <c r="F119" s="56" t="s">
        <v>119</v>
      </c>
      <c r="G119" s="57" t="s">
        <v>726</v>
      </c>
      <c r="H119" s="56" t="s">
        <v>581</v>
      </c>
      <c r="I119" s="60">
        <v>150000</v>
      </c>
      <c r="J119" s="60">
        <f t="shared" si="29"/>
        <v>150000</v>
      </c>
      <c r="K119" s="60">
        <v>10</v>
      </c>
      <c r="L119" s="60"/>
      <c r="M119" s="60">
        <v>2000</v>
      </c>
      <c r="O119" s="60">
        <f t="shared" si="30"/>
        <v>2000</v>
      </c>
      <c r="P119" s="128" t="s">
        <v>722</v>
      </c>
      <c r="R119" s="56" t="s">
        <v>723</v>
      </c>
      <c r="S119" s="56"/>
      <c r="AA119" s="56" t="s">
        <v>724</v>
      </c>
      <c r="AB119" s="56" t="s">
        <v>321</v>
      </c>
      <c r="AC119" s="56" t="s">
        <v>128</v>
      </c>
      <c r="AD119" s="56" t="s">
        <v>481</v>
      </c>
      <c r="AE119" s="56" t="s">
        <v>146</v>
      </c>
      <c r="AF119" s="56">
        <v>1</v>
      </c>
      <c r="AK119" s="56"/>
      <c r="AL119" s="56"/>
      <c r="AN119" s="56" t="s">
        <v>717</v>
      </c>
    </row>
    <row r="120" spans="2:40" s="57" customFormat="1" ht="55.5" customHeight="1" outlineLevel="1">
      <c r="B120" s="56">
        <f>SUBTOTAL(3,F$10:F120)</f>
        <v>103</v>
      </c>
      <c r="C120" s="57" t="s">
        <v>727</v>
      </c>
      <c r="D120" s="56" t="s">
        <v>579</v>
      </c>
      <c r="E120" s="56" t="s">
        <v>347</v>
      </c>
      <c r="F120" s="56" t="s">
        <v>69</v>
      </c>
      <c r="G120" s="57" t="s">
        <v>728</v>
      </c>
      <c r="H120" s="56" t="s">
        <v>581</v>
      </c>
      <c r="I120" s="60">
        <v>50000</v>
      </c>
      <c r="J120" s="60">
        <f t="shared" si="29"/>
        <v>50000</v>
      </c>
      <c r="K120" s="60">
        <v>10</v>
      </c>
      <c r="L120" s="60"/>
      <c r="M120" s="60">
        <v>2000</v>
      </c>
      <c r="O120" s="60">
        <f t="shared" si="30"/>
        <v>2000</v>
      </c>
      <c r="P120" s="57" t="s">
        <v>729</v>
      </c>
      <c r="R120" s="56" t="s">
        <v>723</v>
      </c>
      <c r="S120" s="56"/>
      <c r="AA120" s="56" t="s">
        <v>724</v>
      </c>
      <c r="AB120" s="56" t="s">
        <v>321</v>
      </c>
      <c r="AC120" s="56" t="s">
        <v>74</v>
      </c>
      <c r="AD120" s="56" t="s">
        <v>481</v>
      </c>
      <c r="AE120" s="56" t="s">
        <v>146</v>
      </c>
      <c r="AF120" s="56">
        <v>1</v>
      </c>
      <c r="AK120" s="56"/>
      <c r="AL120" s="56"/>
      <c r="AN120" s="56" t="s">
        <v>717</v>
      </c>
    </row>
    <row r="121" spans="2:81" s="57" customFormat="1" ht="39.75" customHeight="1" outlineLevel="1">
      <c r="B121" s="56">
        <f>SUBTOTAL(3,F$10:F121)</f>
        <v>104</v>
      </c>
      <c r="C121" s="57" t="s">
        <v>730</v>
      </c>
      <c r="D121" s="56" t="s">
        <v>579</v>
      </c>
      <c r="E121" s="56" t="s">
        <v>347</v>
      </c>
      <c r="F121" s="56" t="s">
        <v>119</v>
      </c>
      <c r="G121" s="57" t="s">
        <v>731</v>
      </c>
      <c r="H121" s="56" t="s">
        <v>581</v>
      </c>
      <c r="I121" s="60">
        <v>40000</v>
      </c>
      <c r="J121" s="60">
        <f t="shared" si="29"/>
        <v>40000</v>
      </c>
      <c r="K121" s="60">
        <v>10</v>
      </c>
      <c r="L121" s="60"/>
      <c r="M121" s="79">
        <v>3000</v>
      </c>
      <c r="O121" s="60">
        <f t="shared" si="30"/>
        <v>3000</v>
      </c>
      <c r="P121" s="57" t="s">
        <v>732</v>
      </c>
      <c r="R121" s="56" t="s">
        <v>81</v>
      </c>
      <c r="S121" s="56"/>
      <c r="AA121" s="56" t="s">
        <v>724</v>
      </c>
      <c r="AB121" s="56" t="s">
        <v>321</v>
      </c>
      <c r="AC121" s="56" t="s">
        <v>128</v>
      </c>
      <c r="AD121" s="56" t="s">
        <v>481</v>
      </c>
      <c r="AE121" s="56" t="s">
        <v>146</v>
      </c>
      <c r="AF121" s="56">
        <v>1</v>
      </c>
      <c r="AK121" s="56"/>
      <c r="AL121" s="56"/>
      <c r="AN121" s="56" t="s">
        <v>717</v>
      </c>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row>
    <row r="122" spans="2:81" s="57" customFormat="1" ht="42.75" customHeight="1" outlineLevel="1">
      <c r="B122" s="56">
        <f>SUBTOTAL(3,F$10:F122)</f>
        <v>105</v>
      </c>
      <c r="C122" s="57" t="s">
        <v>733</v>
      </c>
      <c r="D122" s="56" t="s">
        <v>579</v>
      </c>
      <c r="E122" s="56" t="s">
        <v>347</v>
      </c>
      <c r="F122" s="56" t="s">
        <v>119</v>
      </c>
      <c r="G122" s="57" t="s">
        <v>734</v>
      </c>
      <c r="H122" s="56" t="s">
        <v>326</v>
      </c>
      <c r="I122" s="60">
        <v>6000</v>
      </c>
      <c r="J122" s="60">
        <f t="shared" si="29"/>
        <v>6000</v>
      </c>
      <c r="K122" s="60">
        <v>10</v>
      </c>
      <c r="L122" s="60"/>
      <c r="M122" s="79">
        <v>2000</v>
      </c>
      <c r="O122" s="60">
        <f t="shared" si="30"/>
        <v>2000</v>
      </c>
      <c r="P122" s="57" t="s">
        <v>735</v>
      </c>
      <c r="R122" s="56" t="s">
        <v>220</v>
      </c>
      <c r="S122" s="56"/>
      <c r="AA122" s="56" t="s">
        <v>724</v>
      </c>
      <c r="AB122" s="56" t="s">
        <v>321</v>
      </c>
      <c r="AC122" s="56" t="s">
        <v>128</v>
      </c>
      <c r="AD122" s="56" t="s">
        <v>481</v>
      </c>
      <c r="AE122" s="56" t="s">
        <v>146</v>
      </c>
      <c r="AF122" s="56">
        <v>1</v>
      </c>
      <c r="AK122" s="56"/>
      <c r="AL122" s="56"/>
      <c r="AN122" s="56" t="s">
        <v>717</v>
      </c>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row>
    <row r="123" spans="2:120" s="57" customFormat="1" ht="42.75" customHeight="1" outlineLevel="1">
      <c r="B123" s="56">
        <f>SUBTOTAL(3,F$10:F123)</f>
        <v>106</v>
      </c>
      <c r="C123" s="57" t="s">
        <v>736</v>
      </c>
      <c r="D123" s="56" t="s">
        <v>579</v>
      </c>
      <c r="E123" s="56" t="s">
        <v>347</v>
      </c>
      <c r="F123" s="56" t="s">
        <v>69</v>
      </c>
      <c r="G123" s="57" t="s">
        <v>737</v>
      </c>
      <c r="H123" s="56">
        <v>2020</v>
      </c>
      <c r="I123" s="60">
        <v>56000</v>
      </c>
      <c r="J123" s="60">
        <f t="shared" si="29"/>
        <v>56000</v>
      </c>
      <c r="K123" s="60">
        <v>0</v>
      </c>
      <c r="L123" s="60"/>
      <c r="M123" s="60">
        <v>5000</v>
      </c>
      <c r="O123" s="60">
        <f t="shared" si="30"/>
        <v>5000</v>
      </c>
      <c r="P123" s="57" t="s">
        <v>738</v>
      </c>
      <c r="R123" s="56" t="s">
        <v>124</v>
      </c>
      <c r="S123" s="56"/>
      <c r="AA123" s="56" t="s">
        <v>739</v>
      </c>
      <c r="AB123" s="56" t="s">
        <v>321</v>
      </c>
      <c r="AC123" s="56" t="s">
        <v>74</v>
      </c>
      <c r="AD123" s="56" t="s">
        <v>481</v>
      </c>
      <c r="AE123" s="56" t="s">
        <v>146</v>
      </c>
      <c r="AF123" s="56">
        <v>1</v>
      </c>
      <c r="AK123" s="56"/>
      <c r="AL123" s="56">
        <v>1</v>
      </c>
      <c r="AN123" s="56" t="s">
        <v>740</v>
      </c>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row>
    <row r="124" spans="2:120" s="57" customFormat="1" ht="42.75" customHeight="1" outlineLevel="1">
      <c r="B124" s="56">
        <f>SUBTOTAL(3,F$10:F124)</f>
        <v>107</v>
      </c>
      <c r="C124" s="57" t="s">
        <v>741</v>
      </c>
      <c r="D124" s="56" t="s">
        <v>579</v>
      </c>
      <c r="E124" s="56" t="s">
        <v>347</v>
      </c>
      <c r="F124" s="56" t="s">
        <v>69</v>
      </c>
      <c r="G124" s="57" t="s">
        <v>742</v>
      </c>
      <c r="H124" s="56" t="s">
        <v>326</v>
      </c>
      <c r="I124" s="60">
        <v>8000</v>
      </c>
      <c r="J124" s="60">
        <f t="shared" si="29"/>
        <v>8000</v>
      </c>
      <c r="K124" s="60">
        <v>0</v>
      </c>
      <c r="L124" s="60"/>
      <c r="M124" s="60">
        <v>3000</v>
      </c>
      <c r="O124" s="60">
        <f t="shared" si="30"/>
        <v>3000</v>
      </c>
      <c r="P124" s="57" t="s">
        <v>743</v>
      </c>
      <c r="R124" s="56" t="s">
        <v>124</v>
      </c>
      <c r="S124" s="56"/>
      <c r="AA124" s="56" t="s">
        <v>739</v>
      </c>
      <c r="AB124" s="56" t="s">
        <v>321</v>
      </c>
      <c r="AC124" s="56" t="s">
        <v>74</v>
      </c>
      <c r="AD124" s="56" t="s">
        <v>481</v>
      </c>
      <c r="AE124" s="56" t="s">
        <v>146</v>
      </c>
      <c r="AF124" s="56">
        <v>1</v>
      </c>
      <c r="AK124" s="56"/>
      <c r="AL124" s="56">
        <v>1</v>
      </c>
      <c r="AN124" s="56" t="s">
        <v>740</v>
      </c>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140"/>
      <c r="BT124" s="140"/>
      <c r="BU124" s="135"/>
      <c r="BV124" s="56"/>
      <c r="BW124" s="103"/>
      <c r="BX124" s="62"/>
      <c r="BY124" s="62"/>
      <c r="BZ124" s="111"/>
      <c r="CA124" s="62"/>
      <c r="CB124" s="84"/>
      <c r="CC124" s="58"/>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row>
    <row r="125" spans="1:120" s="64" customFormat="1" ht="55.5" customHeight="1" outlineLevel="1">
      <c r="A125" s="56"/>
      <c r="B125" s="56">
        <f>SUBTOTAL(3,F$10:F125)</f>
        <v>108</v>
      </c>
      <c r="C125" s="57" t="s">
        <v>744</v>
      </c>
      <c r="D125" s="56" t="s">
        <v>579</v>
      </c>
      <c r="E125" s="56" t="s">
        <v>347</v>
      </c>
      <c r="F125" s="62" t="s">
        <v>87</v>
      </c>
      <c r="G125" s="57" t="s">
        <v>745</v>
      </c>
      <c r="H125" s="56" t="s">
        <v>194</v>
      </c>
      <c r="I125" s="84">
        <v>60000</v>
      </c>
      <c r="J125" s="69">
        <f t="shared" si="29"/>
        <v>60000</v>
      </c>
      <c r="K125" s="69">
        <v>5000</v>
      </c>
      <c r="L125" s="69">
        <v>3330</v>
      </c>
      <c r="M125" s="58">
        <v>1000</v>
      </c>
      <c r="N125" s="85">
        <v>5000</v>
      </c>
      <c r="O125" s="69">
        <f t="shared" si="30"/>
        <v>1000</v>
      </c>
      <c r="P125" s="155" t="s">
        <v>746</v>
      </c>
      <c r="Q125" s="81" t="s">
        <v>747</v>
      </c>
      <c r="R125" s="81"/>
      <c r="S125" s="81"/>
      <c r="T125" s="60">
        <v>2920</v>
      </c>
      <c r="U125" s="60">
        <v>410</v>
      </c>
      <c r="V125" s="60">
        <f>U125+T125</f>
        <v>3330</v>
      </c>
      <c r="W125" s="69">
        <f aca="true" t="shared" si="31" ref="W125:W130">V125</f>
        <v>3330</v>
      </c>
      <c r="X125" s="61" t="e">
        <f>#REF!</f>
        <v>#REF!</v>
      </c>
      <c r="Y125" s="56" t="s">
        <v>748</v>
      </c>
      <c r="Z125" s="56">
        <v>13599171371</v>
      </c>
      <c r="AA125" s="62" t="s">
        <v>749</v>
      </c>
      <c r="AB125" s="56" t="s">
        <v>321</v>
      </c>
      <c r="AC125" s="56" t="s">
        <v>95</v>
      </c>
      <c r="AD125" s="73" t="s">
        <v>355</v>
      </c>
      <c r="AE125" s="73" t="s">
        <v>146</v>
      </c>
      <c r="AF125" s="56">
        <v>1</v>
      </c>
      <c r="AG125" s="64">
        <v>1</v>
      </c>
      <c r="AK125" s="56"/>
      <c r="AL125" s="2"/>
      <c r="AM125" s="4"/>
      <c r="AN125" s="56"/>
      <c r="AO125" s="4"/>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row>
    <row r="126" spans="1:120" s="157" customFormat="1" ht="36" outlineLevel="1">
      <c r="A126" s="56"/>
      <c r="B126" s="56">
        <f>SUBTOTAL(3,F$10:F126)</f>
        <v>109</v>
      </c>
      <c r="C126" s="111" t="s">
        <v>750</v>
      </c>
      <c r="D126" s="56" t="s">
        <v>579</v>
      </c>
      <c r="E126" s="56" t="s">
        <v>347</v>
      </c>
      <c r="F126" s="62" t="s">
        <v>69</v>
      </c>
      <c r="G126" s="111" t="s">
        <v>751</v>
      </c>
      <c r="H126" s="56" t="s">
        <v>71</v>
      </c>
      <c r="I126" s="84">
        <v>30000</v>
      </c>
      <c r="J126" s="69">
        <f t="shared" si="29"/>
        <v>30000</v>
      </c>
      <c r="K126" s="69">
        <v>1000</v>
      </c>
      <c r="L126" s="69">
        <v>10</v>
      </c>
      <c r="M126" s="58">
        <v>2000</v>
      </c>
      <c r="N126" s="85">
        <v>1000</v>
      </c>
      <c r="O126" s="69">
        <f t="shared" si="30"/>
        <v>2000</v>
      </c>
      <c r="P126" s="155" t="s">
        <v>752</v>
      </c>
      <c r="Q126" s="81" t="s">
        <v>753</v>
      </c>
      <c r="R126" s="81"/>
      <c r="S126" s="81"/>
      <c r="T126" s="60">
        <v>10</v>
      </c>
      <c r="U126" s="60" t="e">
        <f>#REF!</f>
        <v>#REF!</v>
      </c>
      <c r="V126" s="60" t="e">
        <f>U126+T126</f>
        <v>#REF!</v>
      </c>
      <c r="W126" s="69" t="e">
        <f t="shared" si="31"/>
        <v>#REF!</v>
      </c>
      <c r="X126" s="61" t="e">
        <f>#REF!</f>
        <v>#REF!</v>
      </c>
      <c r="Y126" s="131" t="s">
        <v>388</v>
      </c>
      <c r="Z126" s="131" t="s">
        <v>388</v>
      </c>
      <c r="AA126" s="56" t="s">
        <v>461</v>
      </c>
      <c r="AB126" s="56" t="s">
        <v>585</v>
      </c>
      <c r="AC126" s="56" t="s">
        <v>74</v>
      </c>
      <c r="AD126" s="73" t="s">
        <v>754</v>
      </c>
      <c r="AE126" s="73" t="s">
        <v>146</v>
      </c>
      <c r="AF126" s="56">
        <v>1</v>
      </c>
      <c r="AG126" s="157">
        <v>1</v>
      </c>
      <c r="AH126" s="64"/>
      <c r="AI126" s="56"/>
      <c r="AJ126" s="56"/>
      <c r="AK126" s="56"/>
      <c r="AL126" s="126"/>
      <c r="AM126" s="158"/>
      <c r="AN126" s="56"/>
      <c r="AO126" s="158"/>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84"/>
      <c r="CE126" s="103"/>
      <c r="CF126" s="62"/>
      <c r="CG126" s="62"/>
      <c r="CH126" s="56"/>
      <c r="CI126" s="56"/>
      <c r="CJ126" s="56"/>
      <c r="CK126" s="56"/>
      <c r="CL126" s="4"/>
      <c r="CM126" s="4"/>
      <c r="CN126" s="151"/>
      <c r="CO126" s="151"/>
      <c r="CP126" s="151"/>
      <c r="CQ126" s="151"/>
      <c r="CR126" s="88"/>
      <c r="CS126" s="88"/>
      <c r="CT126" s="118"/>
      <c r="CU126" s="3"/>
      <c r="CV126" s="88"/>
      <c r="CW126" s="118"/>
      <c r="CX126" s="88"/>
      <c r="CY126" s="88"/>
      <c r="CZ126" s="88"/>
      <c r="DA126" s="88"/>
      <c r="DB126" s="88"/>
      <c r="DC126" s="88"/>
      <c r="DD126" s="135"/>
      <c r="DE126" s="56"/>
      <c r="DF126" s="103"/>
      <c r="DG126" s="62"/>
      <c r="DH126" s="62"/>
      <c r="DI126" s="84"/>
      <c r="DJ126" s="58"/>
      <c r="DK126" s="84"/>
      <c r="DL126" s="56"/>
      <c r="DM126" s="56"/>
      <c r="DN126" s="4"/>
      <c r="DO126" s="5"/>
      <c r="DP126" s="5"/>
    </row>
    <row r="127" spans="1:120" s="54" customFormat="1" ht="21" customHeight="1">
      <c r="A127" s="39"/>
      <c r="B127" s="40" t="s">
        <v>469</v>
      </c>
      <c r="C127" s="41" t="str">
        <f>"商贸服务("&amp;FIXED(D127,0)&amp;"个)"</f>
        <v>商贸服务(9个)</v>
      </c>
      <c r="D127" s="42">
        <f>AF127</f>
        <v>9</v>
      </c>
      <c r="E127" s="43"/>
      <c r="F127" s="40"/>
      <c r="G127" s="41"/>
      <c r="H127" s="40"/>
      <c r="I127" s="44">
        <f>SUM(I128:I136)</f>
        <v>1000500</v>
      </c>
      <c r="J127" s="44">
        <f>SUM(J128:J136)</f>
        <v>1000500</v>
      </c>
      <c r="K127" s="44">
        <f>SUM(K128:K136)</f>
        <v>10</v>
      </c>
      <c r="L127" s="44">
        <f>SUM(L128:L136)</f>
        <v>0</v>
      </c>
      <c r="M127" s="44">
        <f>SUM(M128:M136)</f>
        <v>19500</v>
      </c>
      <c r="N127" s="45">
        <f>SUM(N128:N130)</f>
        <v>11000</v>
      </c>
      <c r="O127" s="44">
        <f>SUM(O128:O130)</f>
        <v>7000</v>
      </c>
      <c r="P127" s="46"/>
      <c r="Q127" s="46"/>
      <c r="R127" s="47">
        <f>COUNTIF(R128:R130,"*月*")</f>
        <v>2</v>
      </c>
      <c r="S127" s="47">
        <f>COUNTIF(S128:S130,"*月*")</f>
        <v>0</v>
      </c>
      <c r="T127" s="48">
        <v>210</v>
      </c>
      <c r="U127" s="48" t="e">
        <f>SUM(U128:U130)</f>
        <v>#REF!</v>
      </c>
      <c r="V127" s="48" t="e">
        <f>U127+T127</f>
        <v>#REF!</v>
      </c>
      <c r="W127" s="48" t="e">
        <f>SUM(W128:W130)</f>
        <v>#REF!</v>
      </c>
      <c r="X127" s="49"/>
      <c r="Y127" s="40"/>
      <c r="Z127" s="40"/>
      <c r="AA127" s="50"/>
      <c r="AB127" s="50"/>
      <c r="AC127" s="43"/>
      <c r="AD127" s="51"/>
      <c r="AE127" s="43"/>
      <c r="AF127" s="40">
        <f>SUM(AF128:AF136)</f>
        <v>9</v>
      </c>
      <c r="AG127" s="40">
        <f>SUM(AG128:AG130)</f>
        <v>0</v>
      </c>
      <c r="AH127" s="40">
        <f>SUM(AH128:AH130)</f>
        <v>0</v>
      </c>
      <c r="AI127" s="40"/>
      <c r="AJ127" s="40"/>
      <c r="AK127" s="50"/>
      <c r="AL127" s="52"/>
      <c r="AM127" s="201"/>
      <c r="AN127" s="50"/>
      <c r="AO127" s="53"/>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row>
    <row r="128" spans="1:142" s="140" customFormat="1" ht="59.25" customHeight="1" outlineLevel="1">
      <c r="A128" s="135"/>
      <c r="B128" s="56">
        <f>SUBTOTAL(3,F$10:F128)</f>
        <v>110</v>
      </c>
      <c r="C128" s="103" t="s">
        <v>755</v>
      </c>
      <c r="D128" s="56" t="s">
        <v>579</v>
      </c>
      <c r="E128" s="56" t="s">
        <v>471</v>
      </c>
      <c r="F128" s="56" t="s">
        <v>69</v>
      </c>
      <c r="G128" s="57" t="s">
        <v>756</v>
      </c>
      <c r="H128" s="56" t="s">
        <v>757</v>
      </c>
      <c r="I128" s="60">
        <v>58500</v>
      </c>
      <c r="J128" s="60">
        <f aca="true" t="shared" si="32" ref="J128:J136">I128</f>
        <v>58500</v>
      </c>
      <c r="K128" s="60">
        <v>0</v>
      </c>
      <c r="L128" s="60"/>
      <c r="M128" s="58">
        <v>5000</v>
      </c>
      <c r="N128" s="64"/>
      <c r="O128" s="115">
        <f aca="true" t="shared" si="33" ref="O128:O136">M128</f>
        <v>5000</v>
      </c>
      <c r="P128" s="57" t="s">
        <v>758</v>
      </c>
      <c r="Q128" s="57"/>
      <c r="R128" s="81" t="s">
        <v>220</v>
      </c>
      <c r="S128" s="114"/>
      <c r="T128" s="134"/>
      <c r="U128" s="134"/>
      <c r="V128" s="60"/>
      <c r="W128" s="134"/>
      <c r="X128" s="64"/>
      <c r="Y128" s="131"/>
      <c r="Z128" s="131"/>
      <c r="AA128" s="62" t="s">
        <v>759</v>
      </c>
      <c r="AB128" s="56" t="s">
        <v>592</v>
      </c>
      <c r="AC128" s="56" t="s">
        <v>128</v>
      </c>
      <c r="AD128" s="56" t="s">
        <v>256</v>
      </c>
      <c r="AE128" s="73" t="s">
        <v>482</v>
      </c>
      <c r="AF128" s="114">
        <v>1</v>
      </c>
      <c r="AG128" s="134"/>
      <c r="AH128" s="134"/>
      <c r="AI128" s="114"/>
      <c r="AJ128" s="114"/>
      <c r="AK128" s="56"/>
      <c r="AL128" s="20"/>
      <c r="AM128" s="5"/>
      <c r="AN128" s="56"/>
      <c r="AO128" s="5"/>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
      <c r="DR128" s="5"/>
      <c r="DS128" s="5"/>
      <c r="DT128" s="5"/>
      <c r="DU128" s="5"/>
      <c r="DV128" s="5"/>
      <c r="DW128" s="5"/>
      <c r="DX128" s="5"/>
      <c r="DY128" s="5"/>
      <c r="DZ128" s="5"/>
      <c r="EA128" s="5"/>
      <c r="EB128" s="5"/>
      <c r="EC128" s="5"/>
      <c r="ED128" s="5"/>
      <c r="EE128" s="5"/>
      <c r="EF128" s="5"/>
      <c r="EG128" s="5"/>
      <c r="EH128" s="5"/>
      <c r="EI128" s="5"/>
      <c r="EJ128" s="5"/>
      <c r="EK128" s="5"/>
      <c r="EL128" s="5"/>
    </row>
    <row r="129" spans="1:120" ht="43.5" customHeight="1" outlineLevel="1">
      <c r="A129" s="202"/>
      <c r="B129" s="56">
        <f>SUBTOTAL(3,F$10:F129)</f>
        <v>111</v>
      </c>
      <c r="C129" s="103" t="s">
        <v>760</v>
      </c>
      <c r="D129" s="56" t="s">
        <v>77</v>
      </c>
      <c r="E129" s="163" t="s">
        <v>471</v>
      </c>
      <c r="F129" s="114" t="s">
        <v>69</v>
      </c>
      <c r="G129" s="111" t="s">
        <v>761</v>
      </c>
      <c r="H129" s="56" t="s">
        <v>194</v>
      </c>
      <c r="I129" s="60">
        <v>400000</v>
      </c>
      <c r="J129" s="175">
        <f t="shared" si="32"/>
        <v>400000</v>
      </c>
      <c r="K129" s="115">
        <v>0</v>
      </c>
      <c r="L129" s="175"/>
      <c r="M129" s="58">
        <v>1000</v>
      </c>
      <c r="N129" s="177">
        <v>10000</v>
      </c>
      <c r="O129" s="175">
        <f t="shared" si="33"/>
        <v>1000</v>
      </c>
      <c r="P129" s="103" t="s">
        <v>762</v>
      </c>
      <c r="Q129" s="203" t="s">
        <v>763</v>
      </c>
      <c r="R129" s="81" t="s">
        <v>81</v>
      </c>
      <c r="S129" s="114"/>
      <c r="T129" s="175">
        <v>10</v>
      </c>
      <c r="U129" s="175">
        <v>0</v>
      </c>
      <c r="V129" s="173">
        <f>U129+T129</f>
        <v>10</v>
      </c>
      <c r="W129" s="204">
        <f t="shared" si="31"/>
        <v>10</v>
      </c>
      <c r="X129" s="176" t="e">
        <f>#REF!</f>
        <v>#REF!</v>
      </c>
      <c r="Y129" s="177"/>
      <c r="Z129" s="177"/>
      <c r="AA129" s="62" t="s">
        <v>739</v>
      </c>
      <c r="AB129" s="56" t="s">
        <v>64</v>
      </c>
      <c r="AC129" s="56" t="s">
        <v>74</v>
      </c>
      <c r="AD129" s="62" t="s">
        <v>481</v>
      </c>
      <c r="AE129" s="56" t="s">
        <v>482</v>
      </c>
      <c r="AF129" s="82">
        <v>1</v>
      </c>
      <c r="AG129" s="134"/>
      <c r="AH129" s="134"/>
      <c r="AI129" s="114"/>
      <c r="AJ129" s="114"/>
      <c r="AK129" s="56"/>
      <c r="AL129" s="20"/>
      <c r="AM129" s="5"/>
      <c r="AN129" s="56" t="s">
        <v>289</v>
      </c>
      <c r="AO129" s="5"/>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row>
    <row r="130" spans="1:120" s="56" customFormat="1" ht="76.5" customHeight="1" outlineLevel="1">
      <c r="A130" s="55"/>
      <c r="B130" s="56">
        <f>SUBTOTAL(3,F$10:F130)</f>
        <v>112</v>
      </c>
      <c r="C130" s="128" t="s">
        <v>764</v>
      </c>
      <c r="D130" s="56" t="s">
        <v>579</v>
      </c>
      <c r="E130" s="163" t="s">
        <v>471</v>
      </c>
      <c r="F130" s="56" t="s">
        <v>87</v>
      </c>
      <c r="G130" s="57" t="s">
        <v>765</v>
      </c>
      <c r="H130" s="67" t="s">
        <v>89</v>
      </c>
      <c r="I130" s="68">
        <v>300000</v>
      </c>
      <c r="J130" s="69">
        <f t="shared" si="32"/>
        <v>300000</v>
      </c>
      <c r="K130" s="69">
        <v>0</v>
      </c>
      <c r="L130" s="69"/>
      <c r="M130" s="58">
        <v>1000</v>
      </c>
      <c r="N130" s="85">
        <v>1000</v>
      </c>
      <c r="O130" s="69">
        <f t="shared" si="33"/>
        <v>1000</v>
      </c>
      <c r="P130" s="128" t="s">
        <v>766</v>
      </c>
      <c r="Q130" s="70" t="s">
        <v>767</v>
      </c>
      <c r="T130" s="60">
        <v>10</v>
      </c>
      <c r="U130" s="60" t="e">
        <f>#REF!</f>
        <v>#REF!</v>
      </c>
      <c r="V130" s="60" t="e">
        <f>U130+T130</f>
        <v>#REF!</v>
      </c>
      <c r="W130" s="69" t="e">
        <f t="shared" si="31"/>
        <v>#REF!</v>
      </c>
      <c r="X130" s="57" t="e">
        <f>#REF!</f>
        <v>#REF!</v>
      </c>
      <c r="Y130" s="56" t="s">
        <v>381</v>
      </c>
      <c r="AA130" s="56" t="s">
        <v>768</v>
      </c>
      <c r="AB130" s="56" t="s">
        <v>592</v>
      </c>
      <c r="AC130" s="56" t="s">
        <v>95</v>
      </c>
      <c r="AD130" s="56" t="s">
        <v>481</v>
      </c>
      <c r="AE130" s="73" t="s">
        <v>482</v>
      </c>
      <c r="AF130" s="56">
        <v>1</v>
      </c>
      <c r="AG130" s="64"/>
      <c r="AH130" s="64"/>
      <c r="AL130" s="2"/>
      <c r="AM130" s="4"/>
      <c r="AO130" s="2"/>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row>
    <row r="131" spans="1:81" s="2" customFormat="1" ht="33.75" customHeight="1" outlineLevel="1">
      <c r="A131" s="55"/>
      <c r="B131" s="56">
        <f>SUBTOTAL(3,F$10:F131)</f>
        <v>113</v>
      </c>
      <c r="C131" s="128" t="s">
        <v>769</v>
      </c>
      <c r="D131" s="56" t="s">
        <v>579</v>
      </c>
      <c r="E131" s="163" t="s">
        <v>471</v>
      </c>
      <c r="F131" s="56" t="s">
        <v>69</v>
      </c>
      <c r="G131" s="57" t="s">
        <v>770</v>
      </c>
      <c r="H131" s="67" t="s">
        <v>581</v>
      </c>
      <c r="I131" s="68">
        <v>10000</v>
      </c>
      <c r="J131" s="69">
        <f t="shared" si="32"/>
        <v>10000</v>
      </c>
      <c r="K131" s="69">
        <v>0</v>
      </c>
      <c r="L131" s="69"/>
      <c r="M131" s="58">
        <v>2000</v>
      </c>
      <c r="N131" s="85"/>
      <c r="O131" s="69">
        <f t="shared" si="33"/>
        <v>2000</v>
      </c>
      <c r="P131" s="128" t="s">
        <v>771</v>
      </c>
      <c r="Q131" s="70"/>
      <c r="R131" s="56" t="s">
        <v>81</v>
      </c>
      <c r="S131" s="56"/>
      <c r="T131" s="60"/>
      <c r="U131" s="60"/>
      <c r="V131" s="60"/>
      <c r="W131" s="69"/>
      <c r="X131" s="57"/>
      <c r="Y131" s="56"/>
      <c r="Z131" s="56"/>
      <c r="AA131" s="56" t="s">
        <v>724</v>
      </c>
      <c r="AB131" s="56" t="s">
        <v>321</v>
      </c>
      <c r="AC131" s="56" t="s">
        <v>74</v>
      </c>
      <c r="AD131" s="56" t="s">
        <v>481</v>
      </c>
      <c r="AE131" s="73" t="s">
        <v>482</v>
      </c>
      <c r="AF131" s="56">
        <v>1</v>
      </c>
      <c r="AG131" s="64"/>
      <c r="AH131" s="64"/>
      <c r="AI131" s="56"/>
      <c r="AJ131" s="56"/>
      <c r="AK131" s="56"/>
      <c r="AM131" s="4"/>
      <c r="AN131" s="56" t="s">
        <v>717</v>
      </c>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row>
    <row r="132" spans="1:120" s="2" customFormat="1" ht="39.75" customHeight="1" outlineLevel="1">
      <c r="A132" s="55"/>
      <c r="B132" s="56">
        <f>SUBTOTAL(3,F$10:F132)</f>
        <v>114</v>
      </c>
      <c r="C132" s="128" t="s">
        <v>772</v>
      </c>
      <c r="D132" s="56" t="s">
        <v>579</v>
      </c>
      <c r="E132" s="163" t="s">
        <v>471</v>
      </c>
      <c r="F132" s="56" t="s">
        <v>119</v>
      </c>
      <c r="G132" s="57" t="s">
        <v>773</v>
      </c>
      <c r="H132" s="67" t="s">
        <v>581</v>
      </c>
      <c r="I132" s="68">
        <v>50000</v>
      </c>
      <c r="J132" s="69">
        <f t="shared" si="32"/>
        <v>50000</v>
      </c>
      <c r="K132" s="69">
        <v>0</v>
      </c>
      <c r="L132" s="69"/>
      <c r="M132" s="58">
        <v>3000</v>
      </c>
      <c r="N132" s="85"/>
      <c r="O132" s="69">
        <f t="shared" si="33"/>
        <v>3000</v>
      </c>
      <c r="P132" s="128" t="s">
        <v>774</v>
      </c>
      <c r="Q132" s="70"/>
      <c r="R132" s="56" t="s">
        <v>81</v>
      </c>
      <c r="S132" s="56"/>
      <c r="T132" s="60"/>
      <c r="U132" s="60"/>
      <c r="V132" s="60"/>
      <c r="W132" s="69"/>
      <c r="X132" s="57"/>
      <c r="Y132" s="56"/>
      <c r="Z132" s="56"/>
      <c r="AA132" s="56" t="s">
        <v>724</v>
      </c>
      <c r="AB132" s="56" t="s">
        <v>321</v>
      </c>
      <c r="AC132" s="56" t="s">
        <v>128</v>
      </c>
      <c r="AD132" s="56" t="s">
        <v>481</v>
      </c>
      <c r="AE132" s="73" t="s">
        <v>482</v>
      </c>
      <c r="AF132" s="56">
        <v>1</v>
      </c>
      <c r="AG132" s="64"/>
      <c r="AH132" s="64"/>
      <c r="AI132" s="56"/>
      <c r="AJ132" s="56"/>
      <c r="AK132" s="56"/>
      <c r="AM132" s="4"/>
      <c r="AN132" s="56" t="s">
        <v>717</v>
      </c>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row>
    <row r="133" spans="1:120" s="2" customFormat="1" ht="36.75" customHeight="1" outlineLevel="1">
      <c r="A133" s="55"/>
      <c r="B133" s="56">
        <f>SUBTOTAL(3,F$10:F133)</f>
        <v>115</v>
      </c>
      <c r="C133" s="128" t="s">
        <v>775</v>
      </c>
      <c r="D133" s="56" t="s">
        <v>579</v>
      </c>
      <c r="E133" s="163" t="s">
        <v>471</v>
      </c>
      <c r="F133" s="56" t="s">
        <v>119</v>
      </c>
      <c r="G133" s="57" t="s">
        <v>776</v>
      </c>
      <c r="H133" s="67" t="s">
        <v>581</v>
      </c>
      <c r="I133" s="68">
        <v>30000</v>
      </c>
      <c r="J133" s="69">
        <f t="shared" si="32"/>
        <v>30000</v>
      </c>
      <c r="K133" s="69">
        <v>0</v>
      </c>
      <c r="L133" s="69"/>
      <c r="M133" s="58">
        <v>2000</v>
      </c>
      <c r="N133" s="85"/>
      <c r="O133" s="69">
        <f t="shared" si="33"/>
        <v>2000</v>
      </c>
      <c r="P133" s="128" t="s">
        <v>774</v>
      </c>
      <c r="Q133" s="70"/>
      <c r="R133" s="56" t="s">
        <v>81</v>
      </c>
      <c r="S133" s="56"/>
      <c r="T133" s="60"/>
      <c r="U133" s="60"/>
      <c r="V133" s="60"/>
      <c r="W133" s="69"/>
      <c r="X133" s="57"/>
      <c r="Y133" s="56"/>
      <c r="Z133" s="56"/>
      <c r="AA133" s="56" t="s">
        <v>724</v>
      </c>
      <c r="AB133" s="56" t="s">
        <v>321</v>
      </c>
      <c r="AC133" s="56" t="s">
        <v>128</v>
      </c>
      <c r="AD133" s="56" t="s">
        <v>481</v>
      </c>
      <c r="AE133" s="73" t="s">
        <v>482</v>
      </c>
      <c r="AF133" s="56">
        <v>1</v>
      </c>
      <c r="AG133" s="64"/>
      <c r="AH133" s="64"/>
      <c r="AI133" s="56"/>
      <c r="AJ133" s="56"/>
      <c r="AK133" s="56"/>
      <c r="AM133" s="4"/>
      <c r="AN133" s="56" t="s">
        <v>717</v>
      </c>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row>
    <row r="134" spans="2:81" s="57" customFormat="1" ht="56.25" customHeight="1" outlineLevel="1">
      <c r="B134" s="56">
        <f>SUBTOTAL(3,F$10:F134)</f>
        <v>116</v>
      </c>
      <c r="C134" s="57" t="s">
        <v>777</v>
      </c>
      <c r="D134" s="56" t="s">
        <v>579</v>
      </c>
      <c r="E134" s="56"/>
      <c r="F134" s="56" t="s">
        <v>69</v>
      </c>
      <c r="G134" s="57" t="s">
        <v>778</v>
      </c>
      <c r="H134" s="56" t="s">
        <v>779</v>
      </c>
      <c r="I134" s="68">
        <v>100000</v>
      </c>
      <c r="J134" s="69">
        <f t="shared" si="32"/>
        <v>100000</v>
      </c>
      <c r="K134" s="60">
        <v>0</v>
      </c>
      <c r="L134" s="60"/>
      <c r="M134" s="60">
        <v>1500</v>
      </c>
      <c r="O134" s="69">
        <f t="shared" si="33"/>
        <v>1500</v>
      </c>
      <c r="P134" s="57" t="s">
        <v>780</v>
      </c>
      <c r="R134" s="56" t="s">
        <v>220</v>
      </c>
      <c r="S134" s="56"/>
      <c r="AA134" s="56" t="s">
        <v>739</v>
      </c>
      <c r="AB134" s="56" t="s">
        <v>321</v>
      </c>
      <c r="AC134" s="56" t="s">
        <v>74</v>
      </c>
      <c r="AD134" s="56" t="s">
        <v>481</v>
      </c>
      <c r="AE134" s="56" t="s">
        <v>482</v>
      </c>
      <c r="AF134" s="56">
        <v>1</v>
      </c>
      <c r="AK134" s="56"/>
      <c r="AL134" s="56"/>
      <c r="AN134" s="56" t="s">
        <v>740</v>
      </c>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row>
    <row r="135" spans="1:140" s="4" customFormat="1" ht="36" outlineLevel="1">
      <c r="A135" s="55"/>
      <c r="B135" s="56">
        <f>SUBTOTAL(3,F$10:F135)</f>
        <v>117</v>
      </c>
      <c r="C135" s="57" t="s">
        <v>781</v>
      </c>
      <c r="D135" s="55" t="s">
        <v>579</v>
      </c>
      <c r="E135" s="56" t="s">
        <v>262</v>
      </c>
      <c r="F135" s="56" t="s">
        <v>119</v>
      </c>
      <c r="G135" s="61" t="s">
        <v>782</v>
      </c>
      <c r="H135" s="56" t="s">
        <v>326</v>
      </c>
      <c r="I135" s="84">
        <v>2000</v>
      </c>
      <c r="J135" s="69">
        <f t="shared" si="32"/>
        <v>2000</v>
      </c>
      <c r="K135" s="69">
        <v>0</v>
      </c>
      <c r="L135" s="69"/>
      <c r="M135" s="84">
        <v>1000</v>
      </c>
      <c r="N135" s="85">
        <v>2000</v>
      </c>
      <c r="O135" s="69">
        <f t="shared" si="33"/>
        <v>1000</v>
      </c>
      <c r="P135" s="104" t="s">
        <v>783</v>
      </c>
      <c r="Q135" s="81" t="s">
        <v>784</v>
      </c>
      <c r="R135" s="81"/>
      <c r="S135" s="81"/>
      <c r="T135" s="60">
        <v>170</v>
      </c>
      <c r="U135" s="60">
        <v>20</v>
      </c>
      <c r="V135" s="60">
        <f>U135+T135</f>
        <v>190</v>
      </c>
      <c r="W135" s="58">
        <f>V135</f>
        <v>190</v>
      </c>
      <c r="X135" s="57" t="e">
        <f>#REF!</f>
        <v>#REF!</v>
      </c>
      <c r="Y135" s="56" t="s">
        <v>785</v>
      </c>
      <c r="Z135" s="56">
        <v>15959883999</v>
      </c>
      <c r="AA135" s="56" t="s">
        <v>260</v>
      </c>
      <c r="AB135" s="56" t="s">
        <v>786</v>
      </c>
      <c r="AC135" s="56" t="s">
        <v>128</v>
      </c>
      <c r="AD135" s="56" t="s">
        <v>787</v>
      </c>
      <c r="AE135" s="56" t="s">
        <v>482</v>
      </c>
      <c r="AF135" s="56">
        <v>1</v>
      </c>
      <c r="AG135" s="64"/>
      <c r="AH135" s="64"/>
      <c r="AI135" s="64"/>
      <c r="AJ135" s="64"/>
      <c r="AK135" s="56"/>
      <c r="AL135" s="2"/>
      <c r="AN135" s="56" t="s">
        <v>740</v>
      </c>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
      <c r="DR135" s="5"/>
      <c r="DS135" s="5"/>
      <c r="DT135" s="5"/>
      <c r="DU135" s="5"/>
      <c r="DV135" s="5"/>
      <c r="DW135" s="5"/>
      <c r="DX135" s="5"/>
      <c r="DY135" s="5"/>
      <c r="DZ135" s="5"/>
      <c r="EA135" s="5"/>
      <c r="EB135" s="5"/>
      <c r="EC135" s="5"/>
      <c r="ED135" s="5"/>
      <c r="EE135" s="5"/>
      <c r="EF135" s="5"/>
      <c r="EG135" s="5"/>
      <c r="EH135" s="5"/>
      <c r="EI135" s="5"/>
      <c r="EJ135" s="5"/>
    </row>
    <row r="136" spans="2:120" s="57" customFormat="1" ht="51.75" customHeight="1" outlineLevel="1">
      <c r="B136" s="56">
        <f>SUBTOTAL(3,F$10:F136)</f>
        <v>118</v>
      </c>
      <c r="C136" s="57" t="s">
        <v>788</v>
      </c>
      <c r="D136" s="56" t="s">
        <v>579</v>
      </c>
      <c r="E136" s="163" t="s">
        <v>471</v>
      </c>
      <c r="F136" s="56" t="s">
        <v>119</v>
      </c>
      <c r="G136" s="57" t="s">
        <v>789</v>
      </c>
      <c r="H136" s="56" t="s">
        <v>581</v>
      </c>
      <c r="I136" s="60">
        <v>50000</v>
      </c>
      <c r="J136" s="69">
        <f t="shared" si="32"/>
        <v>50000</v>
      </c>
      <c r="K136" s="60">
        <v>10</v>
      </c>
      <c r="L136" s="60"/>
      <c r="M136" s="79">
        <v>3000</v>
      </c>
      <c r="O136" s="69">
        <f t="shared" si="33"/>
        <v>3000</v>
      </c>
      <c r="P136" s="128" t="s">
        <v>774</v>
      </c>
      <c r="R136" s="56" t="s">
        <v>81</v>
      </c>
      <c r="S136" s="56"/>
      <c r="AA136" s="56" t="s">
        <v>724</v>
      </c>
      <c r="AB136" s="56" t="s">
        <v>321</v>
      </c>
      <c r="AC136" s="56" t="s">
        <v>128</v>
      </c>
      <c r="AD136" s="56" t="s">
        <v>481</v>
      </c>
      <c r="AE136" s="56" t="s">
        <v>482</v>
      </c>
      <c r="AF136" s="56">
        <v>1</v>
      </c>
      <c r="AK136" s="56"/>
      <c r="AL136" s="56"/>
      <c r="AN136" s="56" t="s">
        <v>717</v>
      </c>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row>
    <row r="137" spans="1:120" s="54" customFormat="1" ht="21" customHeight="1">
      <c r="A137" s="39"/>
      <c r="B137" s="40" t="s">
        <v>586</v>
      </c>
      <c r="C137" s="41" t="str">
        <f>"社会事业("&amp;FIXED(D137,0)&amp;"个)"</f>
        <v>社会事业(2个)</v>
      </c>
      <c r="D137" s="42">
        <f>AF137</f>
        <v>2</v>
      </c>
      <c r="E137" s="43"/>
      <c r="F137" s="40"/>
      <c r="G137" s="41"/>
      <c r="H137" s="40"/>
      <c r="I137" s="44">
        <f aca="true" t="shared" si="34" ref="I137:O137">SUM(I138:I139)</f>
        <v>420000</v>
      </c>
      <c r="J137" s="44">
        <f t="shared" si="34"/>
        <v>270000</v>
      </c>
      <c r="K137" s="44">
        <f t="shared" si="34"/>
        <v>300</v>
      </c>
      <c r="L137" s="44">
        <f t="shared" si="34"/>
        <v>0</v>
      </c>
      <c r="M137" s="44">
        <f t="shared" si="34"/>
        <v>4000</v>
      </c>
      <c r="N137" s="45">
        <f t="shared" si="34"/>
        <v>2000</v>
      </c>
      <c r="O137" s="44">
        <f t="shared" si="34"/>
        <v>2500</v>
      </c>
      <c r="P137" s="46"/>
      <c r="Q137" s="46"/>
      <c r="R137" s="47">
        <f>COUNTIF(R138:R139,"*月*")</f>
        <v>0</v>
      </c>
      <c r="S137" s="47">
        <f>COUNTIF(S138:S139,"*月*")</f>
        <v>0</v>
      </c>
      <c r="T137" s="48">
        <f>SUM(T138:T139)</f>
        <v>150</v>
      </c>
      <c r="U137" s="48">
        <f>SUM(U138:U139)</f>
        <v>15</v>
      </c>
      <c r="V137" s="48">
        <f>U137+T137</f>
        <v>165</v>
      </c>
      <c r="W137" s="48">
        <f>SUM(W138:W139)</f>
        <v>122.5</v>
      </c>
      <c r="X137" s="49"/>
      <c r="Y137" s="40"/>
      <c r="Z137" s="40"/>
      <c r="AA137" s="50"/>
      <c r="AB137" s="50"/>
      <c r="AC137" s="43"/>
      <c r="AD137" s="51"/>
      <c r="AE137" s="43"/>
      <c r="AF137" s="40">
        <f>SUM(AF138:AF139)</f>
        <v>2</v>
      </c>
      <c r="AG137" s="40">
        <f>SUM(AG102:AG139)</f>
        <v>1</v>
      </c>
      <c r="AH137" s="40">
        <f>SUM(AH102:AH139)</f>
        <v>1</v>
      </c>
      <c r="AI137" s="40">
        <f>SUM(AI102:AI139)</f>
        <v>0</v>
      </c>
      <c r="AJ137" s="40"/>
      <c r="AK137" s="50"/>
      <c r="AL137" s="52">
        <f>SUM(AL102:AL139)</f>
        <v>0</v>
      </c>
      <c r="AM137" s="201">
        <f>SUM(AM102:AM139)</f>
        <v>0</v>
      </c>
      <c r="AN137" s="50"/>
      <c r="AO137" s="53"/>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row>
    <row r="138" spans="1:140" s="87" customFormat="1" ht="89.25" customHeight="1" outlineLevel="1">
      <c r="A138" s="55"/>
      <c r="B138" s="56">
        <f>SUBTOTAL(3,F$10:F138)</f>
        <v>119</v>
      </c>
      <c r="C138" s="61" t="s">
        <v>790</v>
      </c>
      <c r="D138" s="56" t="s">
        <v>579</v>
      </c>
      <c r="E138" s="56" t="s">
        <v>262</v>
      </c>
      <c r="F138" s="55" t="s">
        <v>167</v>
      </c>
      <c r="G138" s="61" t="s">
        <v>0</v>
      </c>
      <c r="H138" s="55" t="s">
        <v>71</v>
      </c>
      <c r="I138" s="79">
        <v>300000</v>
      </c>
      <c r="J138" s="69">
        <f>I138/2</f>
        <v>150000</v>
      </c>
      <c r="K138" s="79">
        <v>300</v>
      </c>
      <c r="L138" s="79"/>
      <c r="M138" s="60">
        <v>3000</v>
      </c>
      <c r="N138" s="80">
        <v>1000</v>
      </c>
      <c r="O138" s="69">
        <f>M138/2</f>
        <v>1500</v>
      </c>
      <c r="P138" s="91" t="s">
        <v>1</v>
      </c>
      <c r="Q138" s="94" t="s">
        <v>2</v>
      </c>
      <c r="R138" s="56"/>
      <c r="S138" s="200"/>
      <c r="T138" s="157">
        <v>80</v>
      </c>
      <c r="U138" s="157">
        <v>5</v>
      </c>
      <c r="V138" s="60">
        <f>U138+T138</f>
        <v>85</v>
      </c>
      <c r="W138" s="69">
        <f>V138/2</f>
        <v>42.5</v>
      </c>
      <c r="X138" s="103" t="e">
        <f>#REF!</f>
        <v>#REF!</v>
      </c>
      <c r="Y138" s="119" t="s">
        <v>3</v>
      </c>
      <c r="Z138" s="119">
        <v>18905955703</v>
      </c>
      <c r="AA138" s="56" t="s">
        <v>4</v>
      </c>
      <c r="AB138" s="56" t="s">
        <v>577</v>
      </c>
      <c r="AC138" s="56" t="s">
        <v>175</v>
      </c>
      <c r="AD138" s="56" t="s">
        <v>481</v>
      </c>
      <c r="AE138" s="56" t="s">
        <v>482</v>
      </c>
      <c r="AF138" s="56">
        <v>1</v>
      </c>
      <c r="AG138" s="56">
        <v>1</v>
      </c>
      <c r="AH138" s="87">
        <v>1</v>
      </c>
      <c r="AI138" s="62"/>
      <c r="AJ138" s="62"/>
      <c r="AK138" s="56"/>
      <c r="AL138" s="8"/>
      <c r="AM138" s="3"/>
      <c r="AN138" s="56" t="s">
        <v>5</v>
      </c>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row>
    <row r="139" spans="1:140" s="6" customFormat="1" ht="45.75" customHeight="1" outlineLevel="1">
      <c r="A139" s="132"/>
      <c r="B139" s="56">
        <f>SUBTOTAL(3,F$10:F139)</f>
        <v>120</v>
      </c>
      <c r="C139" s="57" t="s">
        <v>6</v>
      </c>
      <c r="D139" s="56" t="s">
        <v>579</v>
      </c>
      <c r="E139" s="56" t="s">
        <v>262</v>
      </c>
      <c r="F139" s="56" t="s">
        <v>119</v>
      </c>
      <c r="G139" s="57" t="s">
        <v>7</v>
      </c>
      <c r="H139" s="62" t="s">
        <v>194</v>
      </c>
      <c r="I139" s="84">
        <v>120000</v>
      </c>
      <c r="J139" s="69">
        <f>I139</f>
        <v>120000</v>
      </c>
      <c r="K139" s="69">
        <v>0</v>
      </c>
      <c r="L139" s="69"/>
      <c r="M139" s="58">
        <v>1000</v>
      </c>
      <c r="N139" s="85">
        <v>1000</v>
      </c>
      <c r="O139" s="69">
        <f>M139</f>
        <v>1000</v>
      </c>
      <c r="P139" s="103" t="s">
        <v>8</v>
      </c>
      <c r="Q139" s="103" t="s">
        <v>8</v>
      </c>
      <c r="R139" s="81"/>
      <c r="S139" s="81"/>
      <c r="T139" s="60">
        <v>70</v>
      </c>
      <c r="U139" s="60">
        <v>10</v>
      </c>
      <c r="V139" s="60">
        <f>U139+T139</f>
        <v>80</v>
      </c>
      <c r="W139" s="69">
        <f>V139</f>
        <v>80</v>
      </c>
      <c r="X139" s="57" t="e">
        <f>#REF!</f>
        <v>#REF!</v>
      </c>
      <c r="Y139" s="56" t="s">
        <v>9</v>
      </c>
      <c r="Z139" s="56">
        <v>15959859538</v>
      </c>
      <c r="AA139" s="56" t="s">
        <v>10</v>
      </c>
      <c r="AB139" s="56" t="s">
        <v>577</v>
      </c>
      <c r="AC139" s="56" t="s">
        <v>128</v>
      </c>
      <c r="AD139" s="56" t="s">
        <v>66</v>
      </c>
      <c r="AE139" s="56" t="s">
        <v>75</v>
      </c>
      <c r="AF139" s="56">
        <v>1</v>
      </c>
      <c r="AG139" s="64">
        <v>1</v>
      </c>
      <c r="AH139" s="64"/>
      <c r="AI139" s="56"/>
      <c r="AJ139" s="56"/>
      <c r="AK139" s="56"/>
      <c r="AL139" s="2"/>
      <c r="AM139" s="4"/>
      <c r="AN139" s="56"/>
      <c r="AO139" s="4"/>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row>
    <row r="140" spans="1:41" ht="14.25">
      <c r="A140" s="5"/>
      <c r="B140" s="20"/>
      <c r="C140" s="205"/>
      <c r="D140" s="20"/>
      <c r="E140" s="20"/>
      <c r="F140" s="20"/>
      <c r="G140" s="205"/>
      <c r="H140" s="20"/>
      <c r="I140" s="206"/>
      <c r="J140" s="206"/>
      <c r="K140" s="206"/>
      <c r="L140" s="206"/>
      <c r="M140" s="206"/>
      <c r="N140" s="5"/>
      <c r="O140" s="206"/>
      <c r="P140" s="205"/>
      <c r="Q140" s="5"/>
      <c r="R140" s="20"/>
      <c r="S140" s="20"/>
      <c r="T140" s="206"/>
      <c r="U140" s="206"/>
      <c r="V140" s="206"/>
      <c r="W140" s="206"/>
      <c r="X140" s="205"/>
      <c r="Y140" s="5"/>
      <c r="Z140" s="5"/>
      <c r="AA140" s="20"/>
      <c r="AB140" s="20"/>
      <c r="AC140" s="20"/>
      <c r="AD140" s="20"/>
      <c r="AE140" s="20"/>
      <c r="AF140" s="20"/>
      <c r="AG140" s="5"/>
      <c r="AH140" s="5"/>
      <c r="AI140" s="20"/>
      <c r="AJ140" s="20"/>
      <c r="AK140" s="20"/>
      <c r="AL140" s="20"/>
      <c r="AM140" s="5"/>
      <c r="AN140" s="20"/>
      <c r="AO140" s="5"/>
    </row>
    <row r="141" spans="1:41" ht="14.25">
      <c r="A141" s="5"/>
      <c r="B141" s="20"/>
      <c r="C141" s="205"/>
      <c r="D141" s="20"/>
      <c r="E141" s="20"/>
      <c r="F141" s="20"/>
      <c r="G141" s="205"/>
      <c r="H141" s="20"/>
      <c r="I141" s="206"/>
      <c r="J141" s="206"/>
      <c r="K141" s="206"/>
      <c r="L141" s="206">
        <f>SUBTOTAL(9,L60:L139)</f>
        <v>40910</v>
      </c>
      <c r="M141" s="206"/>
      <c r="N141" s="5"/>
      <c r="O141" s="206"/>
      <c r="P141" s="205"/>
      <c r="Q141" s="5"/>
      <c r="R141" s="20"/>
      <c r="S141" s="20"/>
      <c r="T141" s="206"/>
      <c r="U141" s="206"/>
      <c r="V141" s="206"/>
      <c r="W141" s="206"/>
      <c r="X141" s="205"/>
      <c r="Y141" s="5"/>
      <c r="Z141" s="5"/>
      <c r="AA141" s="20"/>
      <c r="AB141" s="20"/>
      <c r="AC141" s="20"/>
      <c r="AD141" s="20"/>
      <c r="AE141" s="20"/>
      <c r="AF141" s="20"/>
      <c r="AG141" s="5"/>
      <c r="AH141" s="5"/>
      <c r="AI141" s="20"/>
      <c r="AJ141" s="20"/>
      <c r="AK141" s="20"/>
      <c r="AL141" s="20"/>
      <c r="AM141" s="5"/>
      <c r="AN141" s="20"/>
      <c r="AO141" s="5"/>
    </row>
    <row r="142" spans="1:41" ht="14.25">
      <c r="A142" s="5"/>
      <c r="B142" s="20"/>
      <c r="C142" s="205"/>
      <c r="D142" s="20"/>
      <c r="E142" s="20"/>
      <c r="F142" s="20"/>
      <c r="G142" s="205"/>
      <c r="H142" s="20"/>
      <c r="I142" s="206"/>
      <c r="J142" s="206"/>
      <c r="K142" s="206"/>
      <c r="L142" s="206"/>
      <c r="M142" s="206"/>
      <c r="N142" s="5"/>
      <c r="O142" s="206"/>
      <c r="P142" s="205"/>
      <c r="Q142" s="5"/>
      <c r="R142" s="20"/>
      <c r="S142" s="20"/>
      <c r="T142" s="206"/>
      <c r="U142" s="206"/>
      <c r="V142" s="206"/>
      <c r="W142" s="206"/>
      <c r="X142" s="205"/>
      <c r="Y142" s="5"/>
      <c r="Z142" s="5"/>
      <c r="AA142" s="20"/>
      <c r="AB142" s="20"/>
      <c r="AC142" s="20"/>
      <c r="AD142" s="20"/>
      <c r="AE142" s="20"/>
      <c r="AF142" s="20"/>
      <c r="AG142" s="5"/>
      <c r="AH142" s="5"/>
      <c r="AI142" s="20"/>
      <c r="AJ142" s="20"/>
      <c r="AK142" s="20"/>
      <c r="AL142" s="20"/>
      <c r="AM142" s="5"/>
      <c r="AN142" s="20"/>
      <c r="AO142" s="5"/>
    </row>
    <row r="143" spans="1:81" ht="20.25" customHeight="1">
      <c r="A143" s="5"/>
      <c r="B143" s="20"/>
      <c r="C143" s="205"/>
      <c r="D143" s="20"/>
      <c r="E143" s="20"/>
      <c r="F143" s="20"/>
      <c r="G143" s="205"/>
      <c r="H143" s="20"/>
      <c r="I143" s="206"/>
      <c r="J143" s="206"/>
      <c r="K143" s="206"/>
      <c r="L143" s="206"/>
      <c r="M143" s="206"/>
      <c r="N143" s="5"/>
      <c r="O143" s="206"/>
      <c r="P143" s="205"/>
      <c r="Q143" s="5"/>
      <c r="R143" s="20"/>
      <c r="S143" s="20"/>
      <c r="T143" s="206"/>
      <c r="U143" s="206"/>
      <c r="V143" s="206"/>
      <c r="W143" s="206"/>
      <c r="X143" s="205"/>
      <c r="Y143" s="5"/>
      <c r="Z143" s="5"/>
      <c r="AA143" s="20"/>
      <c r="AB143" s="20"/>
      <c r="AC143" s="20"/>
      <c r="AD143" s="20"/>
      <c r="AE143" s="20"/>
      <c r="AF143" s="20"/>
      <c r="AG143" s="5"/>
      <c r="AH143" s="5"/>
      <c r="AI143" s="20"/>
      <c r="AJ143" s="20"/>
      <c r="AK143" s="20"/>
      <c r="AL143" s="20"/>
      <c r="AM143" s="5"/>
      <c r="AN143" s="20"/>
      <c r="AO143" s="5"/>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row>
    <row r="144" spans="1:81" ht="14.25">
      <c r="A144" s="5"/>
      <c r="B144" s="20"/>
      <c r="C144" s="205"/>
      <c r="D144" s="20"/>
      <c r="E144" s="20"/>
      <c r="F144" s="20"/>
      <c r="G144" s="205"/>
      <c r="H144" s="20"/>
      <c r="I144" s="206"/>
      <c r="J144" s="206"/>
      <c r="K144" s="206"/>
      <c r="L144" s="206"/>
      <c r="M144" s="206"/>
      <c r="N144" s="5"/>
      <c r="O144" s="206"/>
      <c r="P144" s="205"/>
      <c r="Q144" s="5"/>
      <c r="R144" s="20"/>
      <c r="S144" s="20"/>
      <c r="T144" s="206"/>
      <c r="U144" s="206"/>
      <c r="V144" s="206"/>
      <c r="W144" s="206"/>
      <c r="X144" s="205"/>
      <c r="Y144" s="5"/>
      <c r="Z144" s="5"/>
      <c r="AA144" s="20"/>
      <c r="AB144" s="20"/>
      <c r="AC144" s="20"/>
      <c r="AD144" s="20"/>
      <c r="AE144" s="20"/>
      <c r="AF144" s="20"/>
      <c r="AG144" s="5"/>
      <c r="AH144" s="5"/>
      <c r="AI144" s="20"/>
      <c r="AJ144" s="20"/>
      <c r="AK144" s="20"/>
      <c r="AL144" s="20"/>
      <c r="AM144" s="5"/>
      <c r="AN144" s="20"/>
      <c r="AO144" s="5"/>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c r="CB144" s="207"/>
      <c r="CC144" s="207"/>
    </row>
    <row r="145" spans="1:120" ht="14.25">
      <c r="A145" s="5"/>
      <c r="B145" s="20"/>
      <c r="C145" s="205"/>
      <c r="D145" s="20"/>
      <c r="E145" s="20"/>
      <c r="F145" s="20"/>
      <c r="G145" s="205"/>
      <c r="H145" s="20"/>
      <c r="I145" s="206"/>
      <c r="J145" s="206"/>
      <c r="K145" s="206"/>
      <c r="L145" s="206"/>
      <c r="M145" s="206"/>
      <c r="N145" s="5"/>
      <c r="O145" s="206"/>
      <c r="P145" s="205"/>
      <c r="Q145" s="5"/>
      <c r="R145" s="20"/>
      <c r="S145" s="20"/>
      <c r="T145" s="206"/>
      <c r="U145" s="206"/>
      <c r="V145" s="206"/>
      <c r="W145" s="206"/>
      <c r="X145" s="205"/>
      <c r="Y145" s="5"/>
      <c r="Z145" s="5"/>
      <c r="AA145" s="20"/>
      <c r="AB145" s="20"/>
      <c r="AC145" s="20"/>
      <c r="AD145" s="20"/>
      <c r="AE145" s="20"/>
      <c r="AF145" s="20"/>
      <c r="AG145" s="5"/>
      <c r="AH145" s="5"/>
      <c r="AI145" s="20"/>
      <c r="AJ145" s="20"/>
      <c r="AK145" s="20"/>
      <c r="AL145" s="20"/>
      <c r="AM145" s="5"/>
      <c r="AN145" s="20"/>
      <c r="AO145" s="5"/>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row>
    <row r="146" spans="1:120" ht="14.25">
      <c r="A146" s="5"/>
      <c r="B146" s="20"/>
      <c r="C146" s="205"/>
      <c r="D146" s="20"/>
      <c r="E146" s="20"/>
      <c r="F146" s="20"/>
      <c r="G146" s="205"/>
      <c r="H146" s="20"/>
      <c r="I146" s="206"/>
      <c r="J146" s="206"/>
      <c r="K146" s="206"/>
      <c r="L146" s="206"/>
      <c r="M146" s="206"/>
      <c r="N146" s="5"/>
      <c r="O146" s="206"/>
      <c r="P146" s="205"/>
      <c r="Q146" s="5"/>
      <c r="R146" s="20"/>
      <c r="S146" s="20"/>
      <c r="T146" s="206"/>
      <c r="U146" s="206"/>
      <c r="V146" s="206"/>
      <c r="W146" s="206"/>
      <c r="X146" s="205"/>
      <c r="Y146" s="5"/>
      <c r="Z146" s="5"/>
      <c r="AA146" s="20"/>
      <c r="AB146" s="20"/>
      <c r="AC146" s="20"/>
      <c r="AD146" s="20"/>
      <c r="AE146" s="20"/>
      <c r="AF146" s="20"/>
      <c r="AG146" s="5"/>
      <c r="AH146" s="5"/>
      <c r="AI146" s="20"/>
      <c r="AJ146" s="20"/>
      <c r="AK146" s="20"/>
      <c r="AL146" s="20"/>
      <c r="AM146" s="5"/>
      <c r="AN146" s="20"/>
      <c r="AO146" s="5"/>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207"/>
      <c r="DF146" s="207"/>
      <c r="DG146" s="207"/>
      <c r="DH146" s="207"/>
      <c r="DI146" s="207"/>
      <c r="DJ146" s="207"/>
      <c r="DK146" s="207"/>
      <c r="DL146" s="207"/>
      <c r="DM146" s="207"/>
      <c r="DN146" s="207"/>
      <c r="DO146" s="207"/>
      <c r="DP146" s="207"/>
    </row>
    <row r="147" spans="2:38" s="207" customFormat="1" ht="14.25">
      <c r="B147" s="208"/>
      <c r="C147" s="209"/>
      <c r="D147" s="208"/>
      <c r="E147" s="208"/>
      <c r="F147" s="208"/>
      <c r="G147" s="209"/>
      <c r="H147" s="208"/>
      <c r="I147" s="210"/>
      <c r="J147" s="210"/>
      <c r="K147" s="210"/>
      <c r="L147" s="210"/>
      <c r="M147" s="210"/>
      <c r="O147" s="210"/>
      <c r="P147" s="209"/>
      <c r="R147" s="208"/>
      <c r="S147" s="208"/>
      <c r="AA147" s="208"/>
      <c r="AB147" s="208"/>
      <c r="AC147" s="208"/>
      <c r="AD147" s="208"/>
      <c r="AE147" s="208"/>
      <c r="AF147" s="208"/>
      <c r="AL147" s="208"/>
    </row>
    <row r="148" spans="2:38" s="207" customFormat="1" ht="14.25">
      <c r="B148" s="208"/>
      <c r="C148" s="209"/>
      <c r="D148" s="208"/>
      <c r="E148" s="208"/>
      <c r="F148" s="208"/>
      <c r="G148" s="209"/>
      <c r="H148" s="208"/>
      <c r="I148" s="210"/>
      <c r="J148" s="210"/>
      <c r="K148" s="210"/>
      <c r="L148" s="210"/>
      <c r="M148" s="210"/>
      <c r="O148" s="210"/>
      <c r="P148" s="209"/>
      <c r="R148" s="208"/>
      <c r="S148" s="208"/>
      <c r="AA148" s="208"/>
      <c r="AB148" s="208"/>
      <c r="AC148" s="208"/>
      <c r="AD148" s="208"/>
      <c r="AE148" s="208"/>
      <c r="AF148" s="208"/>
      <c r="AL148" s="208"/>
    </row>
    <row r="149" spans="2:38" s="207" customFormat="1" ht="14.25">
      <c r="B149" s="208"/>
      <c r="C149" s="209"/>
      <c r="D149" s="208"/>
      <c r="E149" s="208"/>
      <c r="F149" s="208"/>
      <c r="G149" s="209"/>
      <c r="H149" s="208"/>
      <c r="I149" s="210"/>
      <c r="J149" s="210"/>
      <c r="K149" s="210"/>
      <c r="L149" s="210"/>
      <c r="M149" s="210"/>
      <c r="O149" s="210"/>
      <c r="P149" s="209"/>
      <c r="R149" s="208"/>
      <c r="S149" s="208"/>
      <c r="AA149" s="208"/>
      <c r="AB149" s="208"/>
      <c r="AC149" s="208"/>
      <c r="AD149" s="208"/>
      <c r="AE149" s="208"/>
      <c r="AF149" s="208"/>
      <c r="AL149" s="208"/>
    </row>
    <row r="150" spans="2:38" s="207" customFormat="1" ht="14.25">
      <c r="B150" s="208"/>
      <c r="C150" s="209"/>
      <c r="D150" s="208"/>
      <c r="E150" s="208"/>
      <c r="F150" s="208"/>
      <c r="G150" s="209"/>
      <c r="H150" s="208"/>
      <c r="I150" s="210"/>
      <c r="J150" s="210"/>
      <c r="K150" s="210"/>
      <c r="L150" s="210"/>
      <c r="M150" s="210"/>
      <c r="O150" s="210"/>
      <c r="P150" s="209"/>
      <c r="R150" s="208"/>
      <c r="S150" s="208"/>
      <c r="AA150" s="208"/>
      <c r="AB150" s="208"/>
      <c r="AC150" s="208"/>
      <c r="AD150" s="208"/>
      <c r="AE150" s="208"/>
      <c r="AF150" s="208"/>
      <c r="AL150" s="208"/>
    </row>
    <row r="151" spans="2:38" s="207" customFormat="1" ht="14.25">
      <c r="B151" s="208"/>
      <c r="C151" s="209"/>
      <c r="D151" s="208"/>
      <c r="E151" s="208"/>
      <c r="F151" s="208"/>
      <c r="G151" s="209"/>
      <c r="H151" s="208"/>
      <c r="I151" s="210"/>
      <c r="J151" s="210"/>
      <c r="K151" s="210"/>
      <c r="L151" s="210"/>
      <c r="M151" s="210"/>
      <c r="O151" s="210"/>
      <c r="P151" s="209"/>
      <c r="R151" s="208"/>
      <c r="S151" s="208"/>
      <c r="AA151" s="208"/>
      <c r="AB151" s="208"/>
      <c r="AC151" s="208"/>
      <c r="AD151" s="208"/>
      <c r="AE151" s="208"/>
      <c r="AF151" s="208"/>
      <c r="AL151" s="208"/>
    </row>
    <row r="152" spans="2:38" s="207" customFormat="1" ht="14.25">
      <c r="B152" s="208"/>
      <c r="C152" s="209"/>
      <c r="D152" s="208"/>
      <c r="E152" s="208"/>
      <c r="F152" s="208"/>
      <c r="G152" s="209"/>
      <c r="H152" s="208"/>
      <c r="I152" s="210"/>
      <c r="J152" s="210"/>
      <c r="K152" s="210"/>
      <c r="L152" s="210"/>
      <c r="M152" s="210"/>
      <c r="O152" s="210"/>
      <c r="P152" s="209"/>
      <c r="R152" s="208"/>
      <c r="S152" s="208"/>
      <c r="AA152" s="208"/>
      <c r="AB152" s="208"/>
      <c r="AC152" s="208"/>
      <c r="AD152" s="208"/>
      <c r="AE152" s="208"/>
      <c r="AF152" s="208"/>
      <c r="AL152" s="208"/>
    </row>
    <row r="153" spans="2:38" s="207" customFormat="1" ht="14.25">
      <c r="B153" s="208"/>
      <c r="C153" s="209"/>
      <c r="D153" s="208"/>
      <c r="E153" s="208"/>
      <c r="F153" s="208"/>
      <c r="G153" s="209"/>
      <c r="H153" s="208"/>
      <c r="I153" s="210"/>
      <c r="J153" s="210"/>
      <c r="K153" s="210"/>
      <c r="L153" s="210"/>
      <c r="M153" s="210"/>
      <c r="O153" s="210"/>
      <c r="P153" s="209"/>
      <c r="R153" s="208"/>
      <c r="S153" s="208"/>
      <c r="AA153" s="208"/>
      <c r="AB153" s="208"/>
      <c r="AC153" s="208"/>
      <c r="AD153" s="208"/>
      <c r="AE153" s="208"/>
      <c r="AF153" s="208"/>
      <c r="AL153" s="208"/>
    </row>
    <row r="154" spans="2:38" s="207" customFormat="1" ht="14.25">
      <c r="B154" s="208"/>
      <c r="C154" s="209"/>
      <c r="D154" s="208"/>
      <c r="E154" s="208"/>
      <c r="F154" s="208"/>
      <c r="G154" s="209"/>
      <c r="H154" s="208"/>
      <c r="I154" s="210"/>
      <c r="J154" s="210"/>
      <c r="K154" s="210"/>
      <c r="L154" s="210"/>
      <c r="M154" s="210"/>
      <c r="O154" s="210"/>
      <c r="P154" s="209"/>
      <c r="R154" s="208"/>
      <c r="S154" s="208"/>
      <c r="AA154" s="208"/>
      <c r="AB154" s="208"/>
      <c r="AC154" s="208"/>
      <c r="AD154" s="208"/>
      <c r="AE154" s="208"/>
      <c r="AF154" s="208"/>
      <c r="AL154" s="208"/>
    </row>
    <row r="155" spans="2:38" s="207" customFormat="1" ht="14.25">
      <c r="B155" s="208"/>
      <c r="C155" s="209"/>
      <c r="D155" s="208"/>
      <c r="E155" s="208"/>
      <c r="F155" s="208"/>
      <c r="G155" s="209"/>
      <c r="H155" s="208"/>
      <c r="I155" s="210"/>
      <c r="J155" s="210"/>
      <c r="K155" s="210"/>
      <c r="L155" s="210"/>
      <c r="M155" s="210"/>
      <c r="O155" s="210"/>
      <c r="P155" s="209"/>
      <c r="R155" s="208"/>
      <c r="S155" s="208"/>
      <c r="AA155" s="208"/>
      <c r="AB155" s="208"/>
      <c r="AC155" s="208"/>
      <c r="AD155" s="208"/>
      <c r="AE155" s="208"/>
      <c r="AF155" s="208"/>
      <c r="AL155" s="208"/>
    </row>
    <row r="156" spans="2:38" s="207" customFormat="1" ht="14.25">
      <c r="B156" s="208"/>
      <c r="C156" s="209"/>
      <c r="D156" s="208"/>
      <c r="E156" s="208"/>
      <c r="F156" s="208"/>
      <c r="G156" s="209"/>
      <c r="H156" s="208"/>
      <c r="I156" s="210"/>
      <c r="J156" s="210"/>
      <c r="K156" s="210"/>
      <c r="L156" s="210"/>
      <c r="M156" s="210"/>
      <c r="O156" s="210"/>
      <c r="P156" s="209"/>
      <c r="R156" s="208"/>
      <c r="S156" s="208"/>
      <c r="AA156" s="208"/>
      <c r="AB156" s="208"/>
      <c r="AC156" s="208"/>
      <c r="AD156" s="208"/>
      <c r="AE156" s="208"/>
      <c r="AF156" s="208"/>
      <c r="AL156" s="208"/>
    </row>
    <row r="157" spans="2:38" s="207" customFormat="1" ht="14.25">
      <c r="B157" s="208"/>
      <c r="C157" s="209"/>
      <c r="D157" s="208"/>
      <c r="E157" s="208"/>
      <c r="F157" s="208"/>
      <c r="G157" s="209"/>
      <c r="H157" s="208"/>
      <c r="I157" s="210"/>
      <c r="J157" s="210"/>
      <c r="K157" s="210"/>
      <c r="L157" s="210"/>
      <c r="M157" s="210"/>
      <c r="O157" s="210"/>
      <c r="P157" s="209"/>
      <c r="R157" s="208"/>
      <c r="S157" s="208"/>
      <c r="AA157" s="208"/>
      <c r="AB157" s="208"/>
      <c r="AC157" s="208"/>
      <c r="AD157" s="208"/>
      <c r="AE157" s="208"/>
      <c r="AF157" s="208"/>
      <c r="AL157" s="208"/>
    </row>
    <row r="158" spans="2:38" s="207" customFormat="1" ht="14.25">
      <c r="B158" s="208"/>
      <c r="C158" s="209"/>
      <c r="D158" s="208"/>
      <c r="E158" s="208"/>
      <c r="F158" s="208"/>
      <c r="G158" s="209"/>
      <c r="H158" s="208"/>
      <c r="I158" s="210"/>
      <c r="J158" s="210"/>
      <c r="K158" s="210"/>
      <c r="L158" s="210"/>
      <c r="M158" s="210"/>
      <c r="O158" s="210"/>
      <c r="P158" s="209"/>
      <c r="R158" s="208"/>
      <c r="S158" s="208"/>
      <c r="AA158" s="208"/>
      <c r="AB158" s="208"/>
      <c r="AC158" s="208"/>
      <c r="AD158" s="208"/>
      <c r="AE158" s="208"/>
      <c r="AF158" s="208"/>
      <c r="AL158" s="208"/>
    </row>
    <row r="159" spans="2:38" s="207" customFormat="1" ht="14.25">
      <c r="B159" s="208"/>
      <c r="C159" s="209"/>
      <c r="D159" s="208"/>
      <c r="E159" s="208"/>
      <c r="F159" s="208"/>
      <c r="G159" s="209"/>
      <c r="H159" s="208"/>
      <c r="I159" s="210"/>
      <c r="J159" s="210"/>
      <c r="K159" s="210"/>
      <c r="L159" s="210"/>
      <c r="M159" s="210"/>
      <c r="O159" s="210"/>
      <c r="P159" s="209"/>
      <c r="R159" s="208"/>
      <c r="S159" s="208"/>
      <c r="AA159" s="208"/>
      <c r="AB159" s="208"/>
      <c r="AC159" s="208"/>
      <c r="AD159" s="208"/>
      <c r="AE159" s="208"/>
      <c r="AF159" s="208"/>
      <c r="AL159" s="208"/>
    </row>
    <row r="160" spans="2:38" s="207" customFormat="1" ht="14.25">
      <c r="B160" s="208"/>
      <c r="C160" s="209"/>
      <c r="D160" s="208"/>
      <c r="E160" s="208"/>
      <c r="F160" s="208"/>
      <c r="G160" s="209"/>
      <c r="H160" s="208"/>
      <c r="I160" s="210"/>
      <c r="J160" s="210"/>
      <c r="K160" s="210"/>
      <c r="L160" s="210"/>
      <c r="M160" s="210"/>
      <c r="O160" s="210"/>
      <c r="P160" s="209"/>
      <c r="R160" s="208"/>
      <c r="S160" s="208"/>
      <c r="AA160" s="208"/>
      <c r="AB160" s="208"/>
      <c r="AC160" s="208"/>
      <c r="AD160" s="208"/>
      <c r="AE160" s="208"/>
      <c r="AF160" s="208"/>
      <c r="AL160" s="208"/>
    </row>
    <row r="161" spans="2:38" s="207" customFormat="1" ht="14.25">
      <c r="B161" s="208"/>
      <c r="C161" s="209"/>
      <c r="D161" s="208"/>
      <c r="E161" s="208"/>
      <c r="F161" s="208"/>
      <c r="G161" s="209"/>
      <c r="H161" s="208"/>
      <c r="I161" s="210"/>
      <c r="J161" s="210"/>
      <c r="K161" s="210"/>
      <c r="L161" s="210"/>
      <c r="M161" s="210"/>
      <c r="O161" s="210"/>
      <c r="P161" s="209"/>
      <c r="R161" s="208"/>
      <c r="S161" s="208"/>
      <c r="AA161" s="208"/>
      <c r="AB161" s="208"/>
      <c r="AC161" s="208"/>
      <c r="AD161" s="208"/>
      <c r="AE161" s="208"/>
      <c r="AF161" s="208"/>
      <c r="AL161" s="208"/>
    </row>
    <row r="162" spans="2:38" s="207" customFormat="1" ht="14.25">
      <c r="B162" s="208"/>
      <c r="C162" s="209"/>
      <c r="D162" s="208"/>
      <c r="E162" s="208"/>
      <c r="F162" s="208"/>
      <c r="G162" s="209"/>
      <c r="H162" s="208"/>
      <c r="I162" s="210"/>
      <c r="J162" s="210"/>
      <c r="K162" s="210"/>
      <c r="L162" s="210"/>
      <c r="M162" s="210"/>
      <c r="O162" s="210"/>
      <c r="P162" s="209"/>
      <c r="R162" s="208"/>
      <c r="S162" s="208"/>
      <c r="AA162" s="208"/>
      <c r="AB162" s="208"/>
      <c r="AC162" s="208"/>
      <c r="AD162" s="208"/>
      <c r="AE162" s="208"/>
      <c r="AF162" s="208"/>
      <c r="AL162" s="208"/>
    </row>
    <row r="163" spans="2:38" s="207" customFormat="1" ht="14.25">
      <c r="B163" s="208"/>
      <c r="C163" s="209"/>
      <c r="D163" s="208"/>
      <c r="E163" s="208"/>
      <c r="F163" s="208"/>
      <c r="G163" s="209"/>
      <c r="H163" s="208"/>
      <c r="I163" s="210"/>
      <c r="J163" s="210"/>
      <c r="K163" s="210"/>
      <c r="L163" s="210"/>
      <c r="M163" s="210"/>
      <c r="O163" s="210"/>
      <c r="P163" s="209"/>
      <c r="R163" s="208"/>
      <c r="S163" s="208"/>
      <c r="AA163" s="208"/>
      <c r="AB163" s="208"/>
      <c r="AC163" s="208"/>
      <c r="AD163" s="208"/>
      <c r="AE163" s="208"/>
      <c r="AF163" s="208"/>
      <c r="AL163" s="208"/>
    </row>
    <row r="164" spans="2:38" s="207" customFormat="1" ht="14.25">
      <c r="B164" s="208"/>
      <c r="C164" s="209"/>
      <c r="D164" s="208"/>
      <c r="E164" s="208"/>
      <c r="F164" s="208"/>
      <c r="G164" s="209"/>
      <c r="H164" s="208"/>
      <c r="I164" s="210"/>
      <c r="J164" s="210"/>
      <c r="K164" s="210"/>
      <c r="L164" s="210"/>
      <c r="M164" s="210"/>
      <c r="O164" s="210"/>
      <c r="P164" s="209"/>
      <c r="R164" s="208"/>
      <c r="S164" s="208"/>
      <c r="AA164" s="208"/>
      <c r="AB164" s="208"/>
      <c r="AC164" s="208"/>
      <c r="AD164" s="208"/>
      <c r="AE164" s="208"/>
      <c r="AF164" s="208"/>
      <c r="AL164" s="208"/>
    </row>
    <row r="165" spans="2:38" s="207" customFormat="1" ht="14.25">
      <c r="B165" s="208"/>
      <c r="C165" s="209"/>
      <c r="D165" s="208"/>
      <c r="E165" s="208"/>
      <c r="F165" s="208"/>
      <c r="G165" s="209"/>
      <c r="H165" s="208"/>
      <c r="I165" s="210"/>
      <c r="J165" s="210"/>
      <c r="K165" s="210"/>
      <c r="L165" s="210"/>
      <c r="M165" s="210"/>
      <c r="O165" s="210"/>
      <c r="P165" s="209"/>
      <c r="R165" s="208"/>
      <c r="S165" s="208"/>
      <c r="AA165" s="208"/>
      <c r="AB165" s="208"/>
      <c r="AC165" s="208"/>
      <c r="AD165" s="208"/>
      <c r="AE165" s="208"/>
      <c r="AF165" s="208"/>
      <c r="AL165" s="208"/>
    </row>
    <row r="166" spans="2:38" s="207" customFormat="1" ht="14.25">
      <c r="B166" s="208"/>
      <c r="C166" s="209"/>
      <c r="D166" s="208"/>
      <c r="E166" s="208"/>
      <c r="F166" s="208"/>
      <c r="G166" s="209"/>
      <c r="H166" s="208"/>
      <c r="I166" s="210"/>
      <c r="J166" s="210"/>
      <c r="K166" s="210"/>
      <c r="L166" s="210"/>
      <c r="M166" s="210"/>
      <c r="O166" s="210"/>
      <c r="P166" s="209"/>
      <c r="R166" s="208"/>
      <c r="S166" s="208"/>
      <c r="AA166" s="208"/>
      <c r="AB166" s="208"/>
      <c r="AC166" s="208"/>
      <c r="AD166" s="208"/>
      <c r="AE166" s="208"/>
      <c r="AF166" s="208"/>
      <c r="AL166" s="208"/>
    </row>
    <row r="167" spans="2:38" s="207" customFormat="1" ht="14.25">
      <c r="B167" s="208"/>
      <c r="C167" s="209"/>
      <c r="D167" s="208"/>
      <c r="E167" s="208"/>
      <c r="F167" s="208"/>
      <c r="G167" s="209"/>
      <c r="H167" s="208"/>
      <c r="I167" s="210"/>
      <c r="J167" s="210"/>
      <c r="K167" s="210"/>
      <c r="L167" s="210"/>
      <c r="M167" s="210"/>
      <c r="O167" s="210"/>
      <c r="P167" s="209"/>
      <c r="R167" s="208"/>
      <c r="S167" s="208"/>
      <c r="AA167" s="208"/>
      <c r="AB167" s="208"/>
      <c r="AC167" s="208"/>
      <c r="AD167" s="208"/>
      <c r="AE167" s="208"/>
      <c r="AF167" s="208"/>
      <c r="AL167" s="208"/>
    </row>
    <row r="168" spans="2:38" s="207" customFormat="1" ht="14.25">
      <c r="B168" s="208"/>
      <c r="C168" s="209"/>
      <c r="D168" s="208"/>
      <c r="E168" s="208"/>
      <c r="F168" s="208"/>
      <c r="G168" s="209"/>
      <c r="H168" s="208"/>
      <c r="I168" s="210"/>
      <c r="J168" s="210"/>
      <c r="K168" s="210"/>
      <c r="L168" s="210"/>
      <c r="M168" s="210"/>
      <c r="O168" s="210"/>
      <c r="P168" s="209"/>
      <c r="R168" s="208"/>
      <c r="S168" s="208"/>
      <c r="AA168" s="208"/>
      <c r="AB168" s="208"/>
      <c r="AC168" s="208"/>
      <c r="AD168" s="208"/>
      <c r="AE168" s="208"/>
      <c r="AF168" s="208"/>
      <c r="AL168" s="208"/>
    </row>
    <row r="169" spans="2:38" s="207" customFormat="1" ht="14.25">
      <c r="B169" s="208"/>
      <c r="C169" s="209"/>
      <c r="D169" s="208"/>
      <c r="E169" s="208"/>
      <c r="F169" s="208"/>
      <c r="G169" s="209"/>
      <c r="H169" s="208"/>
      <c r="I169" s="210"/>
      <c r="J169" s="210"/>
      <c r="K169" s="210"/>
      <c r="L169" s="210"/>
      <c r="M169" s="210"/>
      <c r="O169" s="210"/>
      <c r="P169" s="209"/>
      <c r="R169" s="208"/>
      <c r="S169" s="208"/>
      <c r="AA169" s="208"/>
      <c r="AB169" s="208"/>
      <c r="AC169" s="208"/>
      <c r="AD169" s="208"/>
      <c r="AE169" s="208"/>
      <c r="AF169" s="208"/>
      <c r="AL169" s="208"/>
    </row>
    <row r="170" spans="2:38" s="207" customFormat="1" ht="14.25">
      <c r="B170" s="208"/>
      <c r="C170" s="209"/>
      <c r="D170" s="208"/>
      <c r="E170" s="208"/>
      <c r="F170" s="208"/>
      <c r="G170" s="209"/>
      <c r="H170" s="208"/>
      <c r="I170" s="210"/>
      <c r="J170" s="210"/>
      <c r="K170" s="210"/>
      <c r="L170" s="210"/>
      <c r="M170" s="210"/>
      <c r="O170" s="210"/>
      <c r="P170" s="209"/>
      <c r="R170" s="208"/>
      <c r="S170" s="208"/>
      <c r="AA170" s="208"/>
      <c r="AB170" s="208"/>
      <c r="AC170" s="208"/>
      <c r="AD170" s="208"/>
      <c r="AE170" s="208"/>
      <c r="AF170" s="208"/>
      <c r="AL170" s="208"/>
    </row>
    <row r="171" spans="2:38" s="207" customFormat="1" ht="14.25">
      <c r="B171" s="208"/>
      <c r="C171" s="209"/>
      <c r="D171" s="208"/>
      <c r="E171" s="208"/>
      <c r="F171" s="208"/>
      <c r="G171" s="209"/>
      <c r="H171" s="208"/>
      <c r="I171" s="210"/>
      <c r="J171" s="210"/>
      <c r="K171" s="210"/>
      <c r="L171" s="210"/>
      <c r="M171" s="210"/>
      <c r="O171" s="210"/>
      <c r="P171" s="209"/>
      <c r="R171" s="208"/>
      <c r="S171" s="208"/>
      <c r="AA171" s="208"/>
      <c r="AB171" s="208"/>
      <c r="AC171" s="208"/>
      <c r="AD171" s="208"/>
      <c r="AE171" s="208"/>
      <c r="AF171" s="208"/>
      <c r="AL171" s="208"/>
    </row>
    <row r="172" spans="2:38" s="207" customFormat="1" ht="14.25">
      <c r="B172" s="208"/>
      <c r="C172" s="209"/>
      <c r="D172" s="208"/>
      <c r="E172" s="208"/>
      <c r="F172" s="208"/>
      <c r="G172" s="209"/>
      <c r="H172" s="208"/>
      <c r="I172" s="210"/>
      <c r="J172" s="210"/>
      <c r="K172" s="210"/>
      <c r="L172" s="210"/>
      <c r="M172" s="210"/>
      <c r="O172" s="210"/>
      <c r="P172" s="209"/>
      <c r="R172" s="208"/>
      <c r="S172" s="208"/>
      <c r="AA172" s="208"/>
      <c r="AB172" s="208"/>
      <c r="AC172" s="208"/>
      <c r="AD172" s="208"/>
      <c r="AE172" s="208"/>
      <c r="AF172" s="208"/>
      <c r="AL172" s="208"/>
    </row>
    <row r="173" spans="2:38" s="207" customFormat="1" ht="14.25">
      <c r="B173" s="208"/>
      <c r="C173" s="209"/>
      <c r="D173" s="208"/>
      <c r="E173" s="208"/>
      <c r="F173" s="208"/>
      <c r="G173" s="209"/>
      <c r="H173" s="208"/>
      <c r="I173" s="210"/>
      <c r="J173" s="210"/>
      <c r="K173" s="210"/>
      <c r="L173" s="210"/>
      <c r="M173" s="210"/>
      <c r="O173" s="210"/>
      <c r="P173" s="209"/>
      <c r="R173" s="208"/>
      <c r="S173" s="208"/>
      <c r="AA173" s="208"/>
      <c r="AB173" s="208"/>
      <c r="AC173" s="208"/>
      <c r="AD173" s="208"/>
      <c r="AE173" s="208"/>
      <c r="AF173" s="208"/>
      <c r="AL173" s="208"/>
    </row>
    <row r="174" spans="2:38" s="207" customFormat="1" ht="14.25">
      <c r="B174" s="208"/>
      <c r="C174" s="209"/>
      <c r="D174" s="208"/>
      <c r="E174" s="208"/>
      <c r="F174" s="208"/>
      <c r="G174" s="209"/>
      <c r="H174" s="208"/>
      <c r="I174" s="210"/>
      <c r="J174" s="210"/>
      <c r="K174" s="210"/>
      <c r="L174" s="210"/>
      <c r="M174" s="210"/>
      <c r="O174" s="210"/>
      <c r="P174" s="209"/>
      <c r="R174" s="208"/>
      <c r="S174" s="208"/>
      <c r="AA174" s="208"/>
      <c r="AB174" s="208"/>
      <c r="AC174" s="208"/>
      <c r="AD174" s="208"/>
      <c r="AE174" s="208"/>
      <c r="AF174" s="208"/>
      <c r="AL174" s="208"/>
    </row>
    <row r="175" spans="2:38" s="207" customFormat="1" ht="14.25">
      <c r="B175" s="208"/>
      <c r="C175" s="209"/>
      <c r="D175" s="208"/>
      <c r="E175" s="208"/>
      <c r="F175" s="208"/>
      <c r="G175" s="209"/>
      <c r="H175" s="208"/>
      <c r="I175" s="210"/>
      <c r="J175" s="210"/>
      <c r="K175" s="210"/>
      <c r="L175" s="210"/>
      <c r="M175" s="210"/>
      <c r="O175" s="210"/>
      <c r="P175" s="209"/>
      <c r="R175" s="208"/>
      <c r="S175" s="208"/>
      <c r="AA175" s="208"/>
      <c r="AB175" s="208"/>
      <c r="AC175" s="208"/>
      <c r="AD175" s="208"/>
      <c r="AE175" s="208"/>
      <c r="AF175" s="208"/>
      <c r="AL175" s="208"/>
    </row>
    <row r="176" spans="2:38" s="207" customFormat="1" ht="14.25">
      <c r="B176" s="208"/>
      <c r="C176" s="209"/>
      <c r="D176" s="208"/>
      <c r="E176" s="208"/>
      <c r="F176" s="208"/>
      <c r="G176" s="209"/>
      <c r="H176" s="208"/>
      <c r="I176" s="210"/>
      <c r="J176" s="210"/>
      <c r="K176" s="210"/>
      <c r="L176" s="210"/>
      <c r="M176" s="210"/>
      <c r="O176" s="210"/>
      <c r="P176" s="209"/>
      <c r="R176" s="208"/>
      <c r="S176" s="208"/>
      <c r="AA176" s="208"/>
      <c r="AB176" s="208"/>
      <c r="AC176" s="208"/>
      <c r="AD176" s="208"/>
      <c r="AE176" s="208"/>
      <c r="AF176" s="208"/>
      <c r="AL176" s="208"/>
    </row>
    <row r="177" spans="2:38" s="207" customFormat="1" ht="14.25">
      <c r="B177" s="208"/>
      <c r="C177" s="209"/>
      <c r="D177" s="208"/>
      <c r="E177" s="208"/>
      <c r="F177" s="208"/>
      <c r="G177" s="209"/>
      <c r="H177" s="208"/>
      <c r="I177" s="210"/>
      <c r="J177" s="210"/>
      <c r="K177" s="210"/>
      <c r="L177" s="210"/>
      <c r="M177" s="210"/>
      <c r="O177" s="210"/>
      <c r="P177" s="209"/>
      <c r="R177" s="208"/>
      <c r="S177" s="208"/>
      <c r="AA177" s="208"/>
      <c r="AB177" s="208"/>
      <c r="AC177" s="208"/>
      <c r="AD177" s="208"/>
      <c r="AE177" s="208"/>
      <c r="AF177" s="208"/>
      <c r="AL177" s="208"/>
    </row>
    <row r="178" spans="2:38" s="207" customFormat="1" ht="14.25">
      <c r="B178" s="208"/>
      <c r="C178" s="209"/>
      <c r="D178" s="208"/>
      <c r="E178" s="208"/>
      <c r="F178" s="208"/>
      <c r="G178" s="209"/>
      <c r="H178" s="208"/>
      <c r="I178" s="210"/>
      <c r="J178" s="210"/>
      <c r="K178" s="210"/>
      <c r="L178" s="210"/>
      <c r="M178" s="210"/>
      <c r="O178" s="210"/>
      <c r="P178" s="209"/>
      <c r="R178" s="208"/>
      <c r="S178" s="208"/>
      <c r="AA178" s="208"/>
      <c r="AB178" s="208"/>
      <c r="AC178" s="208"/>
      <c r="AD178" s="208"/>
      <c r="AE178" s="208"/>
      <c r="AF178" s="208"/>
      <c r="AL178" s="208"/>
    </row>
    <row r="179" spans="2:38" s="207" customFormat="1" ht="14.25">
      <c r="B179" s="208"/>
      <c r="C179" s="209"/>
      <c r="D179" s="208"/>
      <c r="E179" s="208"/>
      <c r="F179" s="208"/>
      <c r="G179" s="209"/>
      <c r="H179" s="208"/>
      <c r="I179" s="210"/>
      <c r="J179" s="210"/>
      <c r="K179" s="210"/>
      <c r="L179" s="210"/>
      <c r="M179" s="210"/>
      <c r="O179" s="210"/>
      <c r="P179" s="209"/>
      <c r="R179" s="208"/>
      <c r="S179" s="208"/>
      <c r="AA179" s="208"/>
      <c r="AB179" s="208"/>
      <c r="AC179" s="208"/>
      <c r="AD179" s="208"/>
      <c r="AE179" s="208"/>
      <c r="AF179" s="208"/>
      <c r="AL179" s="208"/>
    </row>
    <row r="180" spans="2:38" s="207" customFormat="1" ht="14.25">
      <c r="B180" s="208"/>
      <c r="C180" s="209"/>
      <c r="D180" s="208"/>
      <c r="E180" s="208"/>
      <c r="F180" s="208"/>
      <c r="G180" s="209"/>
      <c r="H180" s="208"/>
      <c r="I180" s="210"/>
      <c r="J180" s="210"/>
      <c r="K180" s="210"/>
      <c r="L180" s="210"/>
      <c r="M180" s="210"/>
      <c r="O180" s="210"/>
      <c r="P180" s="209"/>
      <c r="R180" s="208"/>
      <c r="S180" s="208"/>
      <c r="AA180" s="208"/>
      <c r="AB180" s="208"/>
      <c r="AC180" s="208"/>
      <c r="AD180" s="208"/>
      <c r="AE180" s="208"/>
      <c r="AF180" s="208"/>
      <c r="AL180" s="208"/>
    </row>
    <row r="181" spans="2:81" s="207" customFormat="1" ht="14.25">
      <c r="B181" s="208"/>
      <c r="C181" s="209"/>
      <c r="D181" s="208"/>
      <c r="E181" s="208"/>
      <c r="F181" s="208"/>
      <c r="G181" s="209"/>
      <c r="H181" s="208"/>
      <c r="I181" s="210"/>
      <c r="J181" s="210"/>
      <c r="K181" s="210"/>
      <c r="L181" s="210"/>
      <c r="M181" s="210"/>
      <c r="O181" s="210"/>
      <c r="P181" s="209"/>
      <c r="R181" s="208"/>
      <c r="S181" s="208"/>
      <c r="AA181" s="208"/>
      <c r="AB181" s="208"/>
      <c r="AC181" s="208"/>
      <c r="AD181" s="208"/>
      <c r="AE181" s="208"/>
      <c r="AF181" s="208"/>
      <c r="AL181" s="208"/>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row>
    <row r="182" spans="2:81" s="207" customFormat="1" ht="14.25">
      <c r="B182" s="208"/>
      <c r="C182" s="209"/>
      <c r="D182" s="208"/>
      <c r="E182" s="208"/>
      <c r="F182" s="208"/>
      <c r="G182" s="209"/>
      <c r="H182" s="208"/>
      <c r="I182" s="210"/>
      <c r="J182" s="210"/>
      <c r="K182" s="210"/>
      <c r="L182" s="210"/>
      <c r="M182" s="210"/>
      <c r="O182" s="210"/>
      <c r="P182" s="209"/>
      <c r="R182" s="208"/>
      <c r="S182" s="208"/>
      <c r="AA182" s="208"/>
      <c r="AB182" s="208"/>
      <c r="AC182" s="208"/>
      <c r="AD182" s="208"/>
      <c r="AE182" s="208"/>
      <c r="AF182" s="208"/>
      <c r="AL182" s="208"/>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row>
    <row r="183" spans="2:120" s="207" customFormat="1" ht="14.25">
      <c r="B183" s="208"/>
      <c r="C183" s="209"/>
      <c r="D183" s="208"/>
      <c r="E183" s="208"/>
      <c r="F183" s="208"/>
      <c r="G183" s="209"/>
      <c r="H183" s="208"/>
      <c r="I183" s="210"/>
      <c r="J183" s="210"/>
      <c r="K183" s="210"/>
      <c r="L183" s="210"/>
      <c r="M183" s="210"/>
      <c r="O183" s="210"/>
      <c r="P183" s="209"/>
      <c r="R183" s="208"/>
      <c r="S183" s="208"/>
      <c r="AA183" s="208"/>
      <c r="AB183" s="208"/>
      <c r="AC183" s="208"/>
      <c r="AD183" s="208"/>
      <c r="AE183" s="208"/>
      <c r="AF183" s="208"/>
      <c r="AL183" s="208"/>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row>
    <row r="184" spans="2:120" s="207" customFormat="1" ht="14.25">
      <c r="B184" s="208"/>
      <c r="C184" s="209"/>
      <c r="D184" s="208"/>
      <c r="E184" s="208"/>
      <c r="F184" s="208"/>
      <c r="G184" s="209"/>
      <c r="H184" s="208"/>
      <c r="I184" s="210"/>
      <c r="J184" s="210"/>
      <c r="K184" s="210"/>
      <c r="L184" s="210"/>
      <c r="M184" s="210"/>
      <c r="O184" s="210"/>
      <c r="P184" s="209"/>
      <c r="R184" s="208"/>
      <c r="S184" s="208"/>
      <c r="AA184" s="208"/>
      <c r="AB184" s="208"/>
      <c r="AC184" s="208"/>
      <c r="AD184" s="208"/>
      <c r="AE184" s="208"/>
      <c r="AF184" s="208"/>
      <c r="AL184" s="208"/>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row>
    <row r="185" spans="1:41" ht="14.25">
      <c r="A185" s="5"/>
      <c r="B185" s="20"/>
      <c r="C185" s="205"/>
      <c r="D185" s="20"/>
      <c r="E185" s="20"/>
      <c r="F185" s="20"/>
      <c r="G185" s="205"/>
      <c r="H185" s="20"/>
      <c r="I185" s="206"/>
      <c r="J185" s="206"/>
      <c r="K185" s="206"/>
      <c r="L185" s="206"/>
      <c r="M185" s="206"/>
      <c r="N185" s="5"/>
      <c r="O185" s="206"/>
      <c r="P185" s="205"/>
      <c r="Q185" s="5"/>
      <c r="R185" s="20"/>
      <c r="S185" s="20"/>
      <c r="T185" s="206"/>
      <c r="U185" s="206"/>
      <c r="V185" s="206"/>
      <c r="W185" s="206"/>
      <c r="X185" s="205"/>
      <c r="Y185" s="5"/>
      <c r="Z185" s="5"/>
      <c r="AA185" s="20"/>
      <c r="AB185" s="20"/>
      <c r="AC185" s="20"/>
      <c r="AD185" s="20"/>
      <c r="AE185" s="20"/>
      <c r="AF185" s="20"/>
      <c r="AG185" s="5"/>
      <c r="AH185" s="5"/>
      <c r="AI185" s="20"/>
      <c r="AJ185" s="20"/>
      <c r="AK185" s="20"/>
      <c r="AL185" s="20"/>
      <c r="AM185" s="5"/>
      <c r="AN185" s="20"/>
      <c r="AO185" s="5"/>
    </row>
    <row r="186" spans="1:41" ht="14.25">
      <c r="A186" s="5"/>
      <c r="B186" s="20"/>
      <c r="C186" s="205"/>
      <c r="D186" s="20"/>
      <c r="E186" s="20"/>
      <c r="F186" s="20"/>
      <c r="G186" s="205"/>
      <c r="H186" s="20"/>
      <c r="I186" s="206"/>
      <c r="J186" s="206"/>
      <c r="K186" s="206"/>
      <c r="L186" s="206"/>
      <c r="M186" s="206"/>
      <c r="N186" s="5"/>
      <c r="O186" s="206"/>
      <c r="P186" s="205"/>
      <c r="Q186" s="5"/>
      <c r="R186" s="20"/>
      <c r="S186" s="20"/>
      <c r="T186" s="206"/>
      <c r="U186" s="206"/>
      <c r="V186" s="206"/>
      <c r="W186" s="206"/>
      <c r="X186" s="205"/>
      <c r="Y186" s="5"/>
      <c r="Z186" s="5"/>
      <c r="AA186" s="20"/>
      <c r="AB186" s="20"/>
      <c r="AC186" s="20"/>
      <c r="AD186" s="20"/>
      <c r="AE186" s="20"/>
      <c r="AF186" s="20"/>
      <c r="AG186" s="5"/>
      <c r="AH186" s="5"/>
      <c r="AI186" s="20"/>
      <c r="AJ186" s="20"/>
      <c r="AK186" s="20"/>
      <c r="AL186" s="20"/>
      <c r="AM186" s="5"/>
      <c r="AN186" s="20"/>
      <c r="AO186" s="5"/>
    </row>
    <row r="187" spans="1:41" ht="14.25">
      <c r="A187" s="5"/>
      <c r="B187" s="20"/>
      <c r="C187" s="205"/>
      <c r="D187" s="20"/>
      <c r="E187" s="20"/>
      <c r="F187" s="20"/>
      <c r="G187" s="205"/>
      <c r="H187" s="20"/>
      <c r="I187" s="206"/>
      <c r="J187" s="206"/>
      <c r="K187" s="206"/>
      <c r="L187" s="206"/>
      <c r="M187" s="206"/>
      <c r="N187" s="5"/>
      <c r="O187" s="206"/>
      <c r="P187" s="205"/>
      <c r="Q187" s="5"/>
      <c r="R187" s="20"/>
      <c r="S187" s="20"/>
      <c r="T187" s="206"/>
      <c r="U187" s="206"/>
      <c r="V187" s="206"/>
      <c r="W187" s="206"/>
      <c r="X187" s="205"/>
      <c r="Y187" s="5"/>
      <c r="Z187" s="5"/>
      <c r="AA187" s="20"/>
      <c r="AB187" s="20"/>
      <c r="AC187" s="20"/>
      <c r="AD187" s="20"/>
      <c r="AE187" s="20"/>
      <c r="AF187" s="20"/>
      <c r="AG187" s="5"/>
      <c r="AH187" s="5"/>
      <c r="AI187" s="20"/>
      <c r="AJ187" s="20"/>
      <c r="AK187" s="20"/>
      <c r="AL187" s="20"/>
      <c r="AM187" s="5"/>
      <c r="AN187" s="20"/>
      <c r="AO187" s="5"/>
    </row>
    <row r="188" spans="1:41" ht="14.25">
      <c r="A188" s="5"/>
      <c r="B188" s="20"/>
      <c r="C188" s="205"/>
      <c r="D188" s="20"/>
      <c r="E188" s="20"/>
      <c r="F188" s="20"/>
      <c r="G188" s="205"/>
      <c r="H188" s="20"/>
      <c r="I188" s="206"/>
      <c r="J188" s="206"/>
      <c r="K188" s="206"/>
      <c r="L188" s="206"/>
      <c r="M188" s="206"/>
      <c r="N188" s="5"/>
      <c r="O188" s="206"/>
      <c r="P188" s="205"/>
      <c r="Q188" s="5"/>
      <c r="R188" s="20"/>
      <c r="S188" s="20"/>
      <c r="T188" s="206"/>
      <c r="U188" s="206"/>
      <c r="V188" s="206"/>
      <c r="W188" s="206"/>
      <c r="X188" s="205"/>
      <c r="Y188" s="5"/>
      <c r="Z188" s="5"/>
      <c r="AA188" s="20"/>
      <c r="AB188" s="20"/>
      <c r="AC188" s="20"/>
      <c r="AD188" s="20"/>
      <c r="AE188" s="20"/>
      <c r="AF188" s="20"/>
      <c r="AG188" s="5"/>
      <c r="AH188" s="5"/>
      <c r="AI188" s="20"/>
      <c r="AJ188" s="20"/>
      <c r="AK188" s="20"/>
      <c r="AL188" s="20"/>
      <c r="AM188" s="5"/>
      <c r="AN188" s="20"/>
      <c r="AO188" s="5"/>
    </row>
    <row r="189" spans="1:41" ht="14.25">
      <c r="A189" s="5"/>
      <c r="B189" s="20"/>
      <c r="C189" s="205"/>
      <c r="D189" s="20"/>
      <c r="E189" s="20"/>
      <c r="F189" s="20"/>
      <c r="G189" s="205"/>
      <c r="H189" s="20"/>
      <c r="I189" s="206"/>
      <c r="J189" s="206"/>
      <c r="K189" s="206"/>
      <c r="L189" s="206"/>
      <c r="M189" s="206"/>
      <c r="N189" s="5"/>
      <c r="O189" s="206"/>
      <c r="P189" s="205"/>
      <c r="Q189" s="5"/>
      <c r="R189" s="20"/>
      <c r="S189" s="20"/>
      <c r="T189" s="206"/>
      <c r="U189" s="206"/>
      <c r="V189" s="206"/>
      <c r="W189" s="206"/>
      <c r="X189" s="205"/>
      <c r="Y189" s="5"/>
      <c r="Z189" s="5"/>
      <c r="AA189" s="20"/>
      <c r="AB189" s="20"/>
      <c r="AC189" s="20"/>
      <c r="AD189" s="20"/>
      <c r="AE189" s="20"/>
      <c r="AF189" s="20"/>
      <c r="AG189" s="5"/>
      <c r="AH189" s="5"/>
      <c r="AI189" s="20"/>
      <c r="AJ189" s="20"/>
      <c r="AK189" s="20"/>
      <c r="AL189" s="20"/>
      <c r="AM189" s="5"/>
      <c r="AN189" s="20"/>
      <c r="AO189" s="5"/>
    </row>
    <row r="190" spans="1:41" ht="14.25">
      <c r="A190" s="5"/>
      <c r="B190" s="20"/>
      <c r="C190" s="205"/>
      <c r="D190" s="20"/>
      <c r="E190" s="20"/>
      <c r="F190" s="20"/>
      <c r="G190" s="205"/>
      <c r="H190" s="20"/>
      <c r="I190" s="206"/>
      <c r="J190" s="206"/>
      <c r="K190" s="206"/>
      <c r="L190" s="206"/>
      <c r="M190" s="206"/>
      <c r="N190" s="5"/>
      <c r="O190" s="206"/>
      <c r="P190" s="205"/>
      <c r="Q190" s="5"/>
      <c r="R190" s="20"/>
      <c r="S190" s="20"/>
      <c r="T190" s="206"/>
      <c r="U190" s="206"/>
      <c r="V190" s="206"/>
      <c r="W190" s="206"/>
      <c r="X190" s="205"/>
      <c r="Y190" s="5"/>
      <c r="Z190" s="5"/>
      <c r="AA190" s="20"/>
      <c r="AB190" s="20"/>
      <c r="AC190" s="20"/>
      <c r="AD190" s="20"/>
      <c r="AE190" s="20"/>
      <c r="AF190" s="20"/>
      <c r="AG190" s="5"/>
      <c r="AH190" s="5"/>
      <c r="AI190" s="20"/>
      <c r="AJ190" s="20"/>
      <c r="AK190" s="20"/>
      <c r="AL190" s="20"/>
      <c r="AM190" s="5"/>
      <c r="AN190" s="20"/>
      <c r="AO190" s="5"/>
    </row>
    <row r="191" spans="1:41" ht="14.25">
      <c r="A191" s="5"/>
      <c r="B191" s="20"/>
      <c r="C191" s="205"/>
      <c r="D191" s="20"/>
      <c r="E191" s="20"/>
      <c r="F191" s="20"/>
      <c r="G191" s="205"/>
      <c r="H191" s="20"/>
      <c r="I191" s="206"/>
      <c r="J191" s="206"/>
      <c r="K191" s="206"/>
      <c r="L191" s="206"/>
      <c r="M191" s="206"/>
      <c r="N191" s="5"/>
      <c r="O191" s="206"/>
      <c r="P191" s="205"/>
      <c r="Q191" s="5"/>
      <c r="R191" s="20"/>
      <c r="S191" s="20"/>
      <c r="T191" s="206"/>
      <c r="U191" s="206"/>
      <c r="V191" s="206"/>
      <c r="W191" s="206"/>
      <c r="X191" s="205"/>
      <c r="Y191" s="5"/>
      <c r="Z191" s="5"/>
      <c r="AA191" s="20"/>
      <c r="AB191" s="20"/>
      <c r="AC191" s="20"/>
      <c r="AD191" s="20"/>
      <c r="AE191" s="20"/>
      <c r="AF191" s="20"/>
      <c r="AG191" s="5"/>
      <c r="AH191" s="5"/>
      <c r="AI191" s="20"/>
      <c r="AJ191" s="20"/>
      <c r="AK191" s="20"/>
      <c r="AL191" s="20"/>
      <c r="AM191" s="5"/>
      <c r="AN191" s="20"/>
      <c r="AO191" s="5"/>
    </row>
    <row r="192" spans="1:41" ht="14.25">
      <c r="A192" s="5"/>
      <c r="B192" s="20"/>
      <c r="C192" s="205"/>
      <c r="D192" s="20"/>
      <c r="E192" s="20"/>
      <c r="F192" s="20"/>
      <c r="G192" s="205"/>
      <c r="H192" s="20"/>
      <c r="I192" s="206"/>
      <c r="J192" s="206"/>
      <c r="K192" s="206"/>
      <c r="L192" s="206"/>
      <c r="M192" s="206"/>
      <c r="N192" s="5"/>
      <c r="O192" s="206"/>
      <c r="P192" s="205"/>
      <c r="Q192" s="5"/>
      <c r="R192" s="20"/>
      <c r="S192" s="20"/>
      <c r="T192" s="206"/>
      <c r="U192" s="206"/>
      <c r="V192" s="206"/>
      <c r="W192" s="206"/>
      <c r="X192" s="205"/>
      <c r="Y192" s="5"/>
      <c r="Z192" s="5"/>
      <c r="AA192" s="20"/>
      <c r="AB192" s="20"/>
      <c r="AC192" s="20"/>
      <c r="AD192" s="20"/>
      <c r="AE192" s="20"/>
      <c r="AF192" s="20"/>
      <c r="AG192" s="5"/>
      <c r="AH192" s="5"/>
      <c r="AI192" s="20"/>
      <c r="AJ192" s="20"/>
      <c r="AK192" s="20"/>
      <c r="AL192" s="20"/>
      <c r="AM192" s="5"/>
      <c r="AN192" s="20"/>
      <c r="AO192" s="5"/>
    </row>
    <row r="193" spans="1:41" ht="14.25">
      <c r="A193" s="5"/>
      <c r="B193" s="20"/>
      <c r="C193" s="205"/>
      <c r="D193" s="20"/>
      <c r="E193" s="20"/>
      <c r="F193" s="20"/>
      <c r="G193" s="205"/>
      <c r="H193" s="20"/>
      <c r="I193" s="206"/>
      <c r="J193" s="206"/>
      <c r="K193" s="206"/>
      <c r="L193" s="206"/>
      <c r="M193" s="206"/>
      <c r="N193" s="5"/>
      <c r="O193" s="206"/>
      <c r="P193" s="205"/>
      <c r="Q193" s="5"/>
      <c r="R193" s="20"/>
      <c r="S193" s="20"/>
      <c r="T193" s="206"/>
      <c r="U193" s="206"/>
      <c r="V193" s="206"/>
      <c r="W193" s="206"/>
      <c r="X193" s="205"/>
      <c r="Y193" s="5"/>
      <c r="Z193" s="5"/>
      <c r="AA193" s="20"/>
      <c r="AB193" s="20"/>
      <c r="AC193" s="20"/>
      <c r="AD193" s="20"/>
      <c r="AE193" s="20"/>
      <c r="AF193" s="20"/>
      <c r="AG193" s="5"/>
      <c r="AH193" s="5"/>
      <c r="AI193" s="20"/>
      <c r="AJ193" s="20"/>
      <c r="AK193" s="20"/>
      <c r="AL193" s="20"/>
      <c r="AM193" s="5"/>
      <c r="AN193" s="20"/>
      <c r="AO193" s="5"/>
    </row>
    <row r="194" spans="1:41" ht="14.25">
      <c r="A194" s="5"/>
      <c r="B194" s="20"/>
      <c r="C194" s="205"/>
      <c r="D194" s="20"/>
      <c r="E194" s="20"/>
      <c r="F194" s="20"/>
      <c r="G194" s="205"/>
      <c r="H194" s="20"/>
      <c r="I194" s="206"/>
      <c r="J194" s="206"/>
      <c r="K194" s="206"/>
      <c r="L194" s="206"/>
      <c r="M194" s="206"/>
      <c r="N194" s="5"/>
      <c r="O194" s="206"/>
      <c r="P194" s="205"/>
      <c r="Q194" s="5"/>
      <c r="R194" s="20"/>
      <c r="S194" s="20"/>
      <c r="T194" s="206"/>
      <c r="U194" s="206"/>
      <c r="V194" s="206"/>
      <c r="W194" s="206"/>
      <c r="X194" s="205"/>
      <c r="Y194" s="5"/>
      <c r="Z194" s="5"/>
      <c r="AA194" s="20"/>
      <c r="AB194" s="20"/>
      <c r="AC194" s="20"/>
      <c r="AD194" s="20"/>
      <c r="AE194" s="20"/>
      <c r="AF194" s="20"/>
      <c r="AG194" s="5"/>
      <c r="AH194" s="5"/>
      <c r="AI194" s="20"/>
      <c r="AJ194" s="20"/>
      <c r="AK194" s="20"/>
      <c r="AL194" s="20"/>
      <c r="AM194" s="5"/>
      <c r="AN194" s="20"/>
      <c r="AO194" s="5"/>
    </row>
    <row r="195" spans="1:41" ht="14.25">
      <c r="A195" s="5"/>
      <c r="B195" s="20"/>
      <c r="C195" s="205"/>
      <c r="D195" s="20"/>
      <c r="E195" s="20"/>
      <c r="F195" s="20"/>
      <c r="G195" s="205"/>
      <c r="H195" s="20"/>
      <c r="I195" s="206"/>
      <c r="J195" s="206"/>
      <c r="K195" s="206"/>
      <c r="L195" s="206"/>
      <c r="M195" s="206"/>
      <c r="N195" s="5"/>
      <c r="O195" s="206"/>
      <c r="P195" s="205"/>
      <c r="Q195" s="5"/>
      <c r="R195" s="20"/>
      <c r="S195" s="20"/>
      <c r="T195" s="206"/>
      <c r="U195" s="206"/>
      <c r="V195" s="206"/>
      <c r="W195" s="206"/>
      <c r="X195" s="205"/>
      <c r="Y195" s="5"/>
      <c r="Z195" s="5"/>
      <c r="AA195" s="20"/>
      <c r="AB195" s="20"/>
      <c r="AC195" s="20"/>
      <c r="AD195" s="20"/>
      <c r="AE195" s="20"/>
      <c r="AF195" s="20"/>
      <c r="AG195" s="5"/>
      <c r="AH195" s="5"/>
      <c r="AI195" s="20"/>
      <c r="AJ195" s="20"/>
      <c r="AK195" s="20"/>
      <c r="AL195" s="20"/>
      <c r="AM195" s="5"/>
      <c r="AN195" s="20"/>
      <c r="AO195" s="5"/>
    </row>
    <row r="196" spans="1:41" ht="14.25">
      <c r="A196" s="5"/>
      <c r="B196" s="20"/>
      <c r="C196" s="205"/>
      <c r="D196" s="20"/>
      <c r="E196" s="20"/>
      <c r="F196" s="20"/>
      <c r="G196" s="205"/>
      <c r="H196" s="20"/>
      <c r="I196" s="206"/>
      <c r="J196" s="206"/>
      <c r="K196" s="206"/>
      <c r="L196" s="206"/>
      <c r="M196" s="206"/>
      <c r="N196" s="5"/>
      <c r="O196" s="206"/>
      <c r="P196" s="205"/>
      <c r="Q196" s="5"/>
      <c r="R196" s="20"/>
      <c r="S196" s="20"/>
      <c r="T196" s="206"/>
      <c r="U196" s="206"/>
      <c r="V196" s="206"/>
      <c r="W196" s="206"/>
      <c r="X196" s="205"/>
      <c r="Y196" s="5"/>
      <c r="Z196" s="5"/>
      <c r="AA196" s="20"/>
      <c r="AB196" s="20"/>
      <c r="AC196" s="20"/>
      <c r="AD196" s="20"/>
      <c r="AE196" s="20"/>
      <c r="AF196" s="20"/>
      <c r="AG196" s="5"/>
      <c r="AH196" s="5"/>
      <c r="AI196" s="20"/>
      <c r="AJ196" s="20"/>
      <c r="AK196" s="20"/>
      <c r="AL196" s="20"/>
      <c r="AM196" s="5"/>
      <c r="AN196" s="20"/>
      <c r="AO196" s="5"/>
    </row>
    <row r="197" spans="1:41" ht="14.25">
      <c r="A197" s="5"/>
      <c r="B197" s="20"/>
      <c r="C197" s="205"/>
      <c r="D197" s="20"/>
      <c r="E197" s="20"/>
      <c r="F197" s="20"/>
      <c r="G197" s="205"/>
      <c r="H197" s="20"/>
      <c r="I197" s="206"/>
      <c r="J197" s="206"/>
      <c r="K197" s="206"/>
      <c r="L197" s="206"/>
      <c r="M197" s="206"/>
      <c r="N197" s="5"/>
      <c r="O197" s="206"/>
      <c r="P197" s="205"/>
      <c r="Q197" s="5"/>
      <c r="R197" s="20"/>
      <c r="S197" s="20"/>
      <c r="T197" s="206"/>
      <c r="U197" s="206"/>
      <c r="V197" s="206"/>
      <c r="W197" s="206"/>
      <c r="X197" s="205"/>
      <c r="Y197" s="5"/>
      <c r="Z197" s="5"/>
      <c r="AA197" s="20"/>
      <c r="AB197" s="20"/>
      <c r="AC197" s="20"/>
      <c r="AD197" s="20"/>
      <c r="AE197" s="20"/>
      <c r="AF197" s="20"/>
      <c r="AG197" s="5"/>
      <c r="AH197" s="5"/>
      <c r="AI197" s="20"/>
      <c r="AJ197" s="20"/>
      <c r="AK197" s="20"/>
      <c r="AL197" s="20"/>
      <c r="AM197" s="5"/>
      <c r="AN197" s="20"/>
      <c r="AO197" s="5"/>
    </row>
    <row r="198" spans="1:41" ht="14.25">
      <c r="A198" s="5"/>
      <c r="B198" s="20"/>
      <c r="C198" s="205"/>
      <c r="D198" s="20"/>
      <c r="E198" s="20"/>
      <c r="F198" s="20"/>
      <c r="G198" s="205"/>
      <c r="H198" s="20"/>
      <c r="I198" s="206"/>
      <c r="J198" s="206"/>
      <c r="K198" s="206"/>
      <c r="L198" s="206"/>
      <c r="M198" s="206"/>
      <c r="N198" s="5"/>
      <c r="O198" s="206"/>
      <c r="P198" s="205"/>
      <c r="Q198" s="5"/>
      <c r="R198" s="20"/>
      <c r="S198" s="20"/>
      <c r="T198" s="206"/>
      <c r="U198" s="206"/>
      <c r="V198" s="206"/>
      <c r="W198" s="206"/>
      <c r="X198" s="205"/>
      <c r="Y198" s="5"/>
      <c r="Z198" s="5"/>
      <c r="AA198" s="20"/>
      <c r="AB198" s="20"/>
      <c r="AC198" s="20"/>
      <c r="AD198" s="20"/>
      <c r="AE198" s="20"/>
      <c r="AF198" s="20"/>
      <c r="AG198" s="5"/>
      <c r="AH198" s="5"/>
      <c r="AI198" s="20"/>
      <c r="AJ198" s="20"/>
      <c r="AK198" s="20"/>
      <c r="AL198" s="20"/>
      <c r="AM198" s="5"/>
      <c r="AN198" s="20"/>
      <c r="AO198" s="5"/>
    </row>
    <row r="199" spans="1:41" ht="14.25">
      <c r="A199" s="5"/>
      <c r="B199" s="20"/>
      <c r="C199" s="205"/>
      <c r="D199" s="20"/>
      <c r="E199" s="20"/>
      <c r="F199" s="20"/>
      <c r="G199" s="205"/>
      <c r="H199" s="20"/>
      <c r="I199" s="206"/>
      <c r="J199" s="206"/>
      <c r="K199" s="206"/>
      <c r="L199" s="206"/>
      <c r="M199" s="206"/>
      <c r="N199" s="5"/>
      <c r="O199" s="206"/>
      <c r="P199" s="205"/>
      <c r="Q199" s="5"/>
      <c r="R199" s="20"/>
      <c r="S199" s="20"/>
      <c r="T199" s="206"/>
      <c r="U199" s="206"/>
      <c r="V199" s="206"/>
      <c r="W199" s="206"/>
      <c r="X199" s="205"/>
      <c r="Y199" s="5"/>
      <c r="Z199" s="5"/>
      <c r="AA199" s="20"/>
      <c r="AB199" s="20"/>
      <c r="AC199" s="20"/>
      <c r="AD199" s="20"/>
      <c r="AE199" s="20"/>
      <c r="AF199" s="20"/>
      <c r="AG199" s="5"/>
      <c r="AH199" s="5"/>
      <c r="AI199" s="20"/>
      <c r="AJ199" s="20"/>
      <c r="AK199" s="20"/>
      <c r="AL199" s="20"/>
      <c r="AM199" s="5"/>
      <c r="AN199" s="20"/>
      <c r="AO199" s="5"/>
    </row>
    <row r="200" spans="1:41" ht="14.25">
      <c r="A200" s="5"/>
      <c r="B200" s="20"/>
      <c r="C200" s="205"/>
      <c r="D200" s="20"/>
      <c r="E200" s="20"/>
      <c r="F200" s="20"/>
      <c r="G200" s="205"/>
      <c r="H200" s="20"/>
      <c r="I200" s="206"/>
      <c r="J200" s="206"/>
      <c r="K200" s="206"/>
      <c r="L200" s="206"/>
      <c r="M200" s="206"/>
      <c r="N200" s="5"/>
      <c r="O200" s="206"/>
      <c r="P200" s="205"/>
      <c r="Q200" s="5"/>
      <c r="R200" s="20"/>
      <c r="S200" s="20"/>
      <c r="T200" s="206"/>
      <c r="U200" s="206"/>
      <c r="V200" s="206"/>
      <c r="W200" s="206"/>
      <c r="X200" s="205"/>
      <c r="Y200" s="5"/>
      <c r="Z200" s="5"/>
      <c r="AA200" s="20"/>
      <c r="AB200" s="20"/>
      <c r="AC200" s="20"/>
      <c r="AD200" s="20"/>
      <c r="AE200" s="20"/>
      <c r="AF200" s="20"/>
      <c r="AG200" s="5"/>
      <c r="AH200" s="5"/>
      <c r="AI200" s="20"/>
      <c r="AJ200" s="20"/>
      <c r="AK200" s="20"/>
      <c r="AL200" s="20"/>
      <c r="AM200" s="5"/>
      <c r="AN200" s="20"/>
      <c r="AO200" s="5"/>
    </row>
    <row r="201" spans="1:41" ht="14.25">
      <c r="A201" s="5"/>
      <c r="B201" s="20"/>
      <c r="C201" s="205"/>
      <c r="D201" s="20"/>
      <c r="E201" s="20"/>
      <c r="F201" s="20"/>
      <c r="G201" s="205"/>
      <c r="H201" s="20"/>
      <c r="I201" s="206"/>
      <c r="J201" s="206"/>
      <c r="K201" s="206"/>
      <c r="L201" s="206"/>
      <c r="M201" s="206"/>
      <c r="N201" s="5"/>
      <c r="O201" s="206"/>
      <c r="P201" s="205"/>
      <c r="Q201" s="5"/>
      <c r="R201" s="20"/>
      <c r="S201" s="20"/>
      <c r="T201" s="206"/>
      <c r="U201" s="206"/>
      <c r="V201" s="206"/>
      <c r="W201" s="206"/>
      <c r="X201" s="205"/>
      <c r="Y201" s="5"/>
      <c r="Z201" s="5"/>
      <c r="AA201" s="20"/>
      <c r="AB201" s="20"/>
      <c r="AC201" s="20"/>
      <c r="AD201" s="20"/>
      <c r="AE201" s="20"/>
      <c r="AF201" s="20"/>
      <c r="AG201" s="5"/>
      <c r="AH201" s="5"/>
      <c r="AI201" s="20"/>
      <c r="AJ201" s="20"/>
      <c r="AK201" s="20"/>
      <c r="AL201" s="20"/>
      <c r="AM201" s="5"/>
      <c r="AN201" s="20"/>
      <c r="AO201" s="5"/>
    </row>
    <row r="202" spans="1:41" ht="14.25">
      <c r="A202" s="5"/>
      <c r="B202" s="20"/>
      <c r="C202" s="205"/>
      <c r="D202" s="20"/>
      <c r="E202" s="20"/>
      <c r="F202" s="20"/>
      <c r="G202" s="205"/>
      <c r="H202" s="20"/>
      <c r="I202" s="206"/>
      <c r="J202" s="206"/>
      <c r="K202" s="206"/>
      <c r="L202" s="206"/>
      <c r="M202" s="206"/>
      <c r="N202" s="5"/>
      <c r="O202" s="206"/>
      <c r="P202" s="205"/>
      <c r="Q202" s="5"/>
      <c r="R202" s="20"/>
      <c r="S202" s="20"/>
      <c r="T202" s="206"/>
      <c r="U202" s="206"/>
      <c r="V202" s="206"/>
      <c r="W202" s="206"/>
      <c r="X202" s="205"/>
      <c r="Y202" s="5"/>
      <c r="Z202" s="5"/>
      <c r="AA202" s="20"/>
      <c r="AB202" s="20"/>
      <c r="AC202" s="20"/>
      <c r="AD202" s="20"/>
      <c r="AE202" s="20"/>
      <c r="AF202" s="20"/>
      <c r="AG202" s="5"/>
      <c r="AH202" s="5"/>
      <c r="AI202" s="20"/>
      <c r="AJ202" s="20"/>
      <c r="AK202" s="20"/>
      <c r="AL202" s="20"/>
      <c r="AM202" s="5"/>
      <c r="AN202" s="20"/>
      <c r="AO202" s="5"/>
    </row>
    <row r="203" spans="1:41" ht="14.25">
      <c r="A203" s="5"/>
      <c r="B203" s="20"/>
      <c r="C203" s="205"/>
      <c r="D203" s="20"/>
      <c r="E203" s="20"/>
      <c r="F203" s="20"/>
      <c r="G203" s="205"/>
      <c r="H203" s="20"/>
      <c r="I203" s="206"/>
      <c r="J203" s="206"/>
      <c r="K203" s="206"/>
      <c r="L203" s="206"/>
      <c r="M203" s="206"/>
      <c r="N203" s="5"/>
      <c r="O203" s="206"/>
      <c r="P203" s="205"/>
      <c r="Q203" s="5"/>
      <c r="R203" s="20"/>
      <c r="S203" s="20"/>
      <c r="T203" s="206"/>
      <c r="U203" s="206"/>
      <c r="V203" s="206"/>
      <c r="W203" s="206"/>
      <c r="X203" s="205"/>
      <c r="Y203" s="5"/>
      <c r="Z203" s="5"/>
      <c r="AA203" s="20"/>
      <c r="AB203" s="20"/>
      <c r="AC203" s="20"/>
      <c r="AD203" s="20"/>
      <c r="AE203" s="20"/>
      <c r="AF203" s="20"/>
      <c r="AG203" s="5"/>
      <c r="AH203" s="5"/>
      <c r="AI203" s="20"/>
      <c r="AJ203" s="20"/>
      <c r="AK203" s="20"/>
      <c r="AL203" s="20"/>
      <c r="AM203" s="5"/>
      <c r="AN203" s="20"/>
      <c r="AO203" s="5"/>
    </row>
    <row r="204" spans="1:41" ht="14.25">
      <c r="A204" s="5"/>
      <c r="B204" s="20"/>
      <c r="C204" s="205"/>
      <c r="D204" s="20"/>
      <c r="E204" s="20"/>
      <c r="F204" s="20"/>
      <c r="G204" s="205"/>
      <c r="H204" s="20"/>
      <c r="I204" s="206"/>
      <c r="J204" s="206"/>
      <c r="K204" s="206"/>
      <c r="L204" s="206"/>
      <c r="M204" s="206"/>
      <c r="N204" s="5"/>
      <c r="O204" s="206"/>
      <c r="P204" s="205"/>
      <c r="Q204" s="5"/>
      <c r="R204" s="20"/>
      <c r="S204" s="20"/>
      <c r="T204" s="206"/>
      <c r="U204" s="206"/>
      <c r="V204" s="206"/>
      <c r="W204" s="206"/>
      <c r="X204" s="205"/>
      <c r="Y204" s="5"/>
      <c r="Z204" s="5"/>
      <c r="AA204" s="20"/>
      <c r="AB204" s="20"/>
      <c r="AC204" s="20"/>
      <c r="AD204" s="20"/>
      <c r="AE204" s="20"/>
      <c r="AF204" s="20"/>
      <c r="AG204" s="5"/>
      <c r="AH204" s="5"/>
      <c r="AI204" s="20"/>
      <c r="AJ204" s="20"/>
      <c r="AK204" s="20"/>
      <c r="AL204" s="20"/>
      <c r="AM204" s="5"/>
      <c r="AN204" s="20"/>
      <c r="AO204" s="5"/>
    </row>
    <row r="205" spans="1:41" ht="14.25">
      <c r="A205" s="5"/>
      <c r="B205" s="20"/>
      <c r="C205" s="205"/>
      <c r="D205" s="20"/>
      <c r="E205" s="20"/>
      <c r="F205" s="20"/>
      <c r="G205" s="205"/>
      <c r="H205" s="20"/>
      <c r="I205" s="206"/>
      <c r="J205" s="206"/>
      <c r="K205" s="206"/>
      <c r="L205" s="206"/>
      <c r="M205" s="206"/>
      <c r="N205" s="5"/>
      <c r="O205" s="206"/>
      <c r="P205" s="205"/>
      <c r="Q205" s="5"/>
      <c r="R205" s="20"/>
      <c r="S205" s="20"/>
      <c r="T205" s="206"/>
      <c r="U205" s="206"/>
      <c r="V205" s="206"/>
      <c r="W205" s="206"/>
      <c r="X205" s="205"/>
      <c r="Y205" s="5"/>
      <c r="Z205" s="5"/>
      <c r="AA205" s="20"/>
      <c r="AB205" s="20"/>
      <c r="AC205" s="20"/>
      <c r="AD205" s="20"/>
      <c r="AE205" s="20"/>
      <c r="AF205" s="20"/>
      <c r="AG205" s="5"/>
      <c r="AH205" s="5"/>
      <c r="AI205" s="20"/>
      <c r="AJ205" s="20"/>
      <c r="AK205" s="20"/>
      <c r="AL205" s="20"/>
      <c r="AM205" s="5"/>
      <c r="AN205" s="20"/>
      <c r="AO205" s="5"/>
    </row>
    <row r="206" spans="1:41" ht="14.25">
      <c r="A206" s="5"/>
      <c r="B206" s="20"/>
      <c r="C206" s="205"/>
      <c r="D206" s="20"/>
      <c r="E206" s="20"/>
      <c r="F206" s="20"/>
      <c r="G206" s="205"/>
      <c r="H206" s="20"/>
      <c r="I206" s="206"/>
      <c r="J206" s="206"/>
      <c r="K206" s="206"/>
      <c r="L206" s="206"/>
      <c r="M206" s="206"/>
      <c r="N206" s="5"/>
      <c r="O206" s="206"/>
      <c r="P206" s="205"/>
      <c r="Q206" s="5"/>
      <c r="R206" s="20"/>
      <c r="S206" s="20"/>
      <c r="T206" s="206"/>
      <c r="U206" s="206"/>
      <c r="V206" s="206"/>
      <c r="W206" s="206"/>
      <c r="X206" s="205"/>
      <c r="Y206" s="5"/>
      <c r="Z206" s="5"/>
      <c r="AA206" s="20"/>
      <c r="AB206" s="20"/>
      <c r="AC206" s="20"/>
      <c r="AD206" s="20"/>
      <c r="AE206" s="20"/>
      <c r="AF206" s="20"/>
      <c r="AG206" s="5"/>
      <c r="AH206" s="5"/>
      <c r="AI206" s="20"/>
      <c r="AJ206" s="20"/>
      <c r="AK206" s="20"/>
      <c r="AL206" s="20"/>
      <c r="AM206" s="5"/>
      <c r="AN206" s="20"/>
      <c r="AO206" s="5"/>
    </row>
    <row r="207" spans="1:41" ht="14.25">
      <c r="A207" s="5"/>
      <c r="B207" s="20"/>
      <c r="C207" s="205"/>
      <c r="D207" s="20"/>
      <c r="E207" s="20"/>
      <c r="F207" s="20"/>
      <c r="G207" s="205"/>
      <c r="H207" s="20"/>
      <c r="I207" s="206"/>
      <c r="J207" s="206"/>
      <c r="K207" s="206"/>
      <c r="L207" s="206"/>
      <c r="M207" s="206"/>
      <c r="N207" s="5"/>
      <c r="O207" s="206"/>
      <c r="P207" s="205"/>
      <c r="Q207" s="5"/>
      <c r="R207" s="20"/>
      <c r="S207" s="20"/>
      <c r="T207" s="206"/>
      <c r="U207" s="206"/>
      <c r="V207" s="206"/>
      <c r="W207" s="206"/>
      <c r="X207" s="205"/>
      <c r="Y207" s="5"/>
      <c r="Z207" s="5"/>
      <c r="AA207" s="20"/>
      <c r="AB207" s="20"/>
      <c r="AC207" s="20"/>
      <c r="AD207" s="20"/>
      <c r="AE207" s="20"/>
      <c r="AF207" s="20"/>
      <c r="AG207" s="5"/>
      <c r="AH207" s="5"/>
      <c r="AI207" s="20"/>
      <c r="AJ207" s="20"/>
      <c r="AK207" s="20"/>
      <c r="AL207" s="20"/>
      <c r="AM207" s="5"/>
      <c r="AN207" s="20"/>
      <c r="AO207" s="5"/>
    </row>
    <row r="208" spans="1:41" ht="14.25">
      <c r="A208" s="5"/>
      <c r="B208" s="20"/>
      <c r="C208" s="205"/>
      <c r="D208" s="20"/>
      <c r="E208" s="20"/>
      <c r="F208" s="20"/>
      <c r="G208" s="205"/>
      <c r="H208" s="20"/>
      <c r="I208" s="206"/>
      <c r="J208" s="206"/>
      <c r="K208" s="206"/>
      <c r="L208" s="206"/>
      <c r="M208" s="206"/>
      <c r="N208" s="5"/>
      <c r="O208" s="206"/>
      <c r="P208" s="205"/>
      <c r="Q208" s="5"/>
      <c r="R208" s="20"/>
      <c r="S208" s="20"/>
      <c r="T208" s="206"/>
      <c r="U208" s="206"/>
      <c r="V208" s="206"/>
      <c r="W208" s="206"/>
      <c r="X208" s="205"/>
      <c r="Y208" s="5"/>
      <c r="Z208" s="5"/>
      <c r="AA208" s="20"/>
      <c r="AB208" s="20"/>
      <c r="AC208" s="20"/>
      <c r="AD208" s="20"/>
      <c r="AE208" s="20"/>
      <c r="AF208" s="20"/>
      <c r="AG208" s="5"/>
      <c r="AH208" s="5"/>
      <c r="AI208" s="20"/>
      <c r="AJ208" s="20"/>
      <c r="AK208" s="20"/>
      <c r="AL208" s="20"/>
      <c r="AM208" s="5"/>
      <c r="AN208" s="20"/>
      <c r="AO208" s="5"/>
    </row>
    <row r="209" spans="1:41" ht="14.25">
      <c r="A209" s="5"/>
      <c r="B209" s="20"/>
      <c r="C209" s="205"/>
      <c r="D209" s="20"/>
      <c r="E209" s="20"/>
      <c r="F209" s="20"/>
      <c r="G209" s="205"/>
      <c r="H209" s="20"/>
      <c r="I209" s="206"/>
      <c r="J209" s="206"/>
      <c r="K209" s="206"/>
      <c r="L209" s="206"/>
      <c r="M209" s="206"/>
      <c r="N209" s="5"/>
      <c r="O209" s="206"/>
      <c r="P209" s="205"/>
      <c r="Q209" s="5"/>
      <c r="R209" s="20"/>
      <c r="S209" s="20"/>
      <c r="T209" s="206"/>
      <c r="U209" s="206"/>
      <c r="V209" s="206"/>
      <c r="W209" s="206"/>
      <c r="X209" s="205"/>
      <c r="Y209" s="5"/>
      <c r="Z209" s="5"/>
      <c r="AA209" s="20"/>
      <c r="AB209" s="20"/>
      <c r="AC209" s="20"/>
      <c r="AD209" s="20"/>
      <c r="AE209" s="20"/>
      <c r="AF209" s="20"/>
      <c r="AG209" s="5"/>
      <c r="AH209" s="5"/>
      <c r="AI209" s="20"/>
      <c r="AJ209" s="20"/>
      <c r="AK209" s="20"/>
      <c r="AL209" s="20"/>
      <c r="AM209" s="5"/>
      <c r="AN209" s="20"/>
      <c r="AO209" s="5"/>
    </row>
    <row r="210" spans="1:41" ht="14.25">
      <c r="A210" s="5"/>
      <c r="B210" s="20"/>
      <c r="C210" s="205"/>
      <c r="D210" s="20"/>
      <c r="E210" s="20"/>
      <c r="F210" s="20"/>
      <c r="G210" s="205"/>
      <c r="H210" s="20"/>
      <c r="I210" s="206"/>
      <c r="J210" s="206"/>
      <c r="K210" s="206"/>
      <c r="L210" s="206"/>
      <c r="M210" s="206"/>
      <c r="N210" s="5"/>
      <c r="O210" s="206"/>
      <c r="P210" s="205"/>
      <c r="Q210" s="5"/>
      <c r="R210" s="20"/>
      <c r="S210" s="20"/>
      <c r="T210" s="206"/>
      <c r="U210" s="206"/>
      <c r="V210" s="206"/>
      <c r="W210" s="206"/>
      <c r="X210" s="205"/>
      <c r="Y210" s="5"/>
      <c r="Z210" s="5"/>
      <c r="AA210" s="20"/>
      <c r="AB210" s="20"/>
      <c r="AC210" s="20"/>
      <c r="AD210" s="20"/>
      <c r="AE210" s="20"/>
      <c r="AF210" s="20"/>
      <c r="AG210" s="5"/>
      <c r="AH210" s="5"/>
      <c r="AI210" s="20"/>
      <c r="AJ210" s="20"/>
      <c r="AK210" s="20"/>
      <c r="AL210" s="20"/>
      <c r="AM210" s="5"/>
      <c r="AN210" s="20"/>
      <c r="AO210" s="5"/>
    </row>
    <row r="211" spans="1:41" ht="14.25">
      <c r="A211" s="5"/>
      <c r="B211" s="20"/>
      <c r="C211" s="205"/>
      <c r="D211" s="20"/>
      <c r="E211" s="20"/>
      <c r="F211" s="20"/>
      <c r="G211" s="205"/>
      <c r="H211" s="20"/>
      <c r="I211" s="206"/>
      <c r="J211" s="206"/>
      <c r="K211" s="206"/>
      <c r="L211" s="206"/>
      <c r="M211" s="206"/>
      <c r="N211" s="5"/>
      <c r="O211" s="206"/>
      <c r="P211" s="205"/>
      <c r="Q211" s="5"/>
      <c r="R211" s="20"/>
      <c r="S211" s="20"/>
      <c r="T211" s="206"/>
      <c r="U211" s="206"/>
      <c r="V211" s="206"/>
      <c r="W211" s="206"/>
      <c r="X211" s="205"/>
      <c r="Y211" s="5"/>
      <c r="Z211" s="5"/>
      <c r="AA211" s="20"/>
      <c r="AB211" s="20"/>
      <c r="AC211" s="20"/>
      <c r="AD211" s="20"/>
      <c r="AE211" s="20"/>
      <c r="AF211" s="20"/>
      <c r="AG211" s="5"/>
      <c r="AH211" s="5"/>
      <c r="AI211" s="20"/>
      <c r="AJ211" s="20"/>
      <c r="AK211" s="20"/>
      <c r="AL211" s="20"/>
      <c r="AM211" s="5"/>
      <c r="AN211" s="20"/>
      <c r="AO211" s="5"/>
    </row>
    <row r="212" spans="1:41" ht="14.25">
      <c r="A212" s="5"/>
      <c r="B212" s="20"/>
      <c r="C212" s="205"/>
      <c r="D212" s="20"/>
      <c r="E212" s="20"/>
      <c r="F212" s="20"/>
      <c r="G212" s="205"/>
      <c r="H212" s="20"/>
      <c r="I212" s="206"/>
      <c r="J212" s="206"/>
      <c r="K212" s="206"/>
      <c r="L212" s="206"/>
      <c r="M212" s="206"/>
      <c r="N212" s="5"/>
      <c r="O212" s="206"/>
      <c r="P212" s="205"/>
      <c r="Q212" s="5"/>
      <c r="R212" s="20"/>
      <c r="S212" s="20"/>
      <c r="T212" s="206"/>
      <c r="U212" s="206"/>
      <c r="V212" s="206"/>
      <c r="W212" s="206"/>
      <c r="X212" s="205"/>
      <c r="Y212" s="5"/>
      <c r="Z212" s="5"/>
      <c r="AA212" s="20"/>
      <c r="AB212" s="20"/>
      <c r="AC212" s="20"/>
      <c r="AD212" s="20"/>
      <c r="AE212" s="20"/>
      <c r="AF212" s="20"/>
      <c r="AG212" s="5"/>
      <c r="AH212" s="5"/>
      <c r="AI212" s="20"/>
      <c r="AJ212" s="20"/>
      <c r="AK212" s="20"/>
      <c r="AL212" s="20"/>
      <c r="AM212" s="5"/>
      <c r="AN212" s="20"/>
      <c r="AO212" s="5"/>
    </row>
    <row r="213" spans="1:41" ht="14.25">
      <c r="A213" s="5"/>
      <c r="B213" s="20"/>
      <c r="C213" s="205"/>
      <c r="D213" s="20"/>
      <c r="E213" s="20"/>
      <c r="F213" s="20"/>
      <c r="G213" s="205"/>
      <c r="H213" s="20"/>
      <c r="I213" s="206"/>
      <c r="J213" s="206"/>
      <c r="K213" s="206"/>
      <c r="L213" s="206"/>
      <c r="M213" s="206"/>
      <c r="N213" s="5"/>
      <c r="O213" s="206"/>
      <c r="P213" s="205"/>
      <c r="Q213" s="5"/>
      <c r="R213" s="20"/>
      <c r="S213" s="20"/>
      <c r="T213" s="206"/>
      <c r="U213" s="206"/>
      <c r="V213" s="206"/>
      <c r="W213" s="206"/>
      <c r="X213" s="205"/>
      <c r="Y213" s="5"/>
      <c r="Z213" s="5"/>
      <c r="AA213" s="20"/>
      <c r="AB213" s="20"/>
      <c r="AC213" s="20"/>
      <c r="AD213" s="20"/>
      <c r="AE213" s="20"/>
      <c r="AF213" s="20"/>
      <c r="AG213" s="5"/>
      <c r="AH213" s="5"/>
      <c r="AI213" s="20"/>
      <c r="AJ213" s="20"/>
      <c r="AK213" s="20"/>
      <c r="AL213" s="20"/>
      <c r="AM213" s="5"/>
      <c r="AN213" s="20"/>
      <c r="AO213" s="5"/>
    </row>
    <row r="214" spans="1:41" ht="14.25">
      <c r="A214" s="5"/>
      <c r="B214" s="20"/>
      <c r="C214" s="205"/>
      <c r="D214" s="20"/>
      <c r="E214" s="20"/>
      <c r="F214" s="20"/>
      <c r="G214" s="205"/>
      <c r="H214" s="20"/>
      <c r="I214" s="206"/>
      <c r="J214" s="206"/>
      <c r="K214" s="206"/>
      <c r="L214" s="206"/>
      <c r="M214" s="206"/>
      <c r="N214" s="5"/>
      <c r="O214" s="206"/>
      <c r="P214" s="205"/>
      <c r="Q214" s="5"/>
      <c r="R214" s="20"/>
      <c r="S214" s="20"/>
      <c r="T214" s="206"/>
      <c r="U214" s="206"/>
      <c r="V214" s="206"/>
      <c r="W214" s="206"/>
      <c r="X214" s="205"/>
      <c r="Y214" s="5"/>
      <c r="Z214" s="5"/>
      <c r="AA214" s="20"/>
      <c r="AB214" s="20"/>
      <c r="AC214" s="20"/>
      <c r="AD214" s="20"/>
      <c r="AE214" s="20"/>
      <c r="AF214" s="20"/>
      <c r="AG214" s="5"/>
      <c r="AH214" s="5"/>
      <c r="AI214" s="20"/>
      <c r="AJ214" s="20"/>
      <c r="AK214" s="20"/>
      <c r="AL214" s="20"/>
      <c r="AM214" s="5"/>
      <c r="AN214" s="20"/>
      <c r="AO214" s="5"/>
    </row>
    <row r="215" spans="1:41" ht="14.25">
      <c r="A215" s="5"/>
      <c r="B215" s="20"/>
      <c r="C215" s="205"/>
      <c r="D215" s="20"/>
      <c r="E215" s="20"/>
      <c r="F215" s="20"/>
      <c r="G215" s="205"/>
      <c r="H215" s="20"/>
      <c r="I215" s="206"/>
      <c r="J215" s="206"/>
      <c r="K215" s="206"/>
      <c r="L215" s="206"/>
      <c r="M215" s="206"/>
      <c r="N215" s="5"/>
      <c r="O215" s="206"/>
      <c r="P215" s="205"/>
      <c r="Q215" s="5"/>
      <c r="R215" s="20"/>
      <c r="S215" s="20"/>
      <c r="T215" s="206"/>
      <c r="U215" s="206"/>
      <c r="V215" s="206"/>
      <c r="W215" s="206"/>
      <c r="X215" s="205"/>
      <c r="Y215" s="5"/>
      <c r="Z215" s="5"/>
      <c r="AA215" s="20"/>
      <c r="AB215" s="20"/>
      <c r="AC215" s="20"/>
      <c r="AD215" s="20"/>
      <c r="AE215" s="20"/>
      <c r="AF215" s="20"/>
      <c r="AG215" s="5"/>
      <c r="AH215" s="5"/>
      <c r="AI215" s="20"/>
      <c r="AJ215" s="20"/>
      <c r="AK215" s="20"/>
      <c r="AL215" s="20"/>
      <c r="AM215" s="5"/>
      <c r="AN215" s="20"/>
      <c r="AO215" s="5"/>
    </row>
    <row r="216" spans="1:41" ht="14.25">
      <c r="A216" s="5"/>
      <c r="B216" s="20"/>
      <c r="C216" s="205"/>
      <c r="D216" s="20"/>
      <c r="E216" s="20"/>
      <c r="F216" s="20"/>
      <c r="G216" s="205"/>
      <c r="H216" s="20"/>
      <c r="I216" s="206"/>
      <c r="J216" s="206"/>
      <c r="K216" s="206"/>
      <c r="L216" s="206"/>
      <c r="M216" s="206"/>
      <c r="N216" s="5"/>
      <c r="O216" s="206"/>
      <c r="P216" s="205"/>
      <c r="Q216" s="5"/>
      <c r="R216" s="20"/>
      <c r="S216" s="20"/>
      <c r="T216" s="206"/>
      <c r="U216" s="206"/>
      <c r="V216" s="206"/>
      <c r="W216" s="206"/>
      <c r="X216" s="205"/>
      <c r="Y216" s="5"/>
      <c r="Z216" s="5"/>
      <c r="AA216" s="20"/>
      <c r="AB216" s="20"/>
      <c r="AC216" s="20"/>
      <c r="AD216" s="20"/>
      <c r="AE216" s="20"/>
      <c r="AF216" s="20"/>
      <c r="AG216" s="5"/>
      <c r="AH216" s="5"/>
      <c r="AI216" s="20"/>
      <c r="AJ216" s="20"/>
      <c r="AK216" s="20"/>
      <c r="AL216" s="20"/>
      <c r="AM216" s="5"/>
      <c r="AN216" s="20"/>
      <c r="AO216" s="5"/>
    </row>
    <row r="217" spans="1:41" ht="14.25">
      <c r="A217" s="5"/>
      <c r="B217" s="20"/>
      <c r="C217" s="205"/>
      <c r="D217" s="20"/>
      <c r="E217" s="20"/>
      <c r="F217" s="20"/>
      <c r="G217" s="205"/>
      <c r="H217" s="20"/>
      <c r="I217" s="206"/>
      <c r="J217" s="206"/>
      <c r="K217" s="206"/>
      <c r="L217" s="206"/>
      <c r="M217" s="206"/>
      <c r="N217" s="5"/>
      <c r="O217" s="206"/>
      <c r="P217" s="205"/>
      <c r="Q217" s="5"/>
      <c r="R217" s="20"/>
      <c r="S217" s="20"/>
      <c r="T217" s="206"/>
      <c r="U217" s="206"/>
      <c r="V217" s="206"/>
      <c r="W217" s="206"/>
      <c r="X217" s="205"/>
      <c r="Y217" s="5"/>
      <c r="Z217" s="5"/>
      <c r="AA217" s="20"/>
      <c r="AB217" s="20"/>
      <c r="AC217" s="20"/>
      <c r="AD217" s="20"/>
      <c r="AE217" s="20"/>
      <c r="AF217" s="20"/>
      <c r="AG217" s="5"/>
      <c r="AH217" s="5"/>
      <c r="AI217" s="20"/>
      <c r="AJ217" s="20"/>
      <c r="AK217" s="20"/>
      <c r="AL217" s="20"/>
      <c r="AM217" s="5"/>
      <c r="AN217" s="20"/>
      <c r="AO217" s="5"/>
    </row>
    <row r="218" spans="1:41" ht="14.25">
      <c r="A218" s="5"/>
      <c r="B218" s="20"/>
      <c r="C218" s="205"/>
      <c r="D218" s="20"/>
      <c r="E218" s="20"/>
      <c r="F218" s="20"/>
      <c r="G218" s="205"/>
      <c r="H218" s="20"/>
      <c r="I218" s="206"/>
      <c r="J218" s="206"/>
      <c r="K218" s="206"/>
      <c r="L218" s="206"/>
      <c r="M218" s="206"/>
      <c r="N218" s="5"/>
      <c r="O218" s="206"/>
      <c r="P218" s="205"/>
      <c r="Q218" s="5"/>
      <c r="R218" s="20"/>
      <c r="S218" s="20"/>
      <c r="T218" s="206"/>
      <c r="U218" s="206"/>
      <c r="V218" s="206"/>
      <c r="W218" s="206"/>
      <c r="X218" s="205"/>
      <c r="Y218" s="5"/>
      <c r="Z218" s="5"/>
      <c r="AA218" s="20"/>
      <c r="AB218" s="20"/>
      <c r="AC218" s="20"/>
      <c r="AD218" s="20"/>
      <c r="AE218" s="20"/>
      <c r="AF218" s="20"/>
      <c r="AG218" s="5"/>
      <c r="AH218" s="5"/>
      <c r="AI218" s="20"/>
      <c r="AJ218" s="20"/>
      <c r="AK218" s="20"/>
      <c r="AL218" s="20"/>
      <c r="AM218" s="5"/>
      <c r="AN218" s="20"/>
      <c r="AO218" s="5"/>
    </row>
    <row r="219" spans="1:41" ht="14.25">
      <c r="A219" s="5"/>
      <c r="B219" s="20"/>
      <c r="C219" s="205"/>
      <c r="D219" s="20"/>
      <c r="E219" s="20"/>
      <c r="F219" s="20"/>
      <c r="G219" s="205"/>
      <c r="H219" s="20"/>
      <c r="I219" s="206"/>
      <c r="J219" s="206"/>
      <c r="K219" s="206"/>
      <c r="L219" s="206"/>
      <c r="M219" s="206"/>
      <c r="N219" s="5"/>
      <c r="O219" s="206"/>
      <c r="P219" s="205"/>
      <c r="Q219" s="5"/>
      <c r="R219" s="20"/>
      <c r="S219" s="20"/>
      <c r="T219" s="206"/>
      <c r="U219" s="206"/>
      <c r="V219" s="206"/>
      <c r="W219" s="206"/>
      <c r="X219" s="205"/>
      <c r="Y219" s="5"/>
      <c r="Z219" s="5"/>
      <c r="AA219" s="20"/>
      <c r="AB219" s="20"/>
      <c r="AC219" s="20"/>
      <c r="AD219" s="20"/>
      <c r="AE219" s="20"/>
      <c r="AF219" s="20"/>
      <c r="AG219" s="5"/>
      <c r="AH219" s="5"/>
      <c r="AI219" s="20"/>
      <c r="AJ219" s="20"/>
      <c r="AK219" s="20"/>
      <c r="AL219" s="20"/>
      <c r="AM219" s="5"/>
      <c r="AN219" s="20"/>
      <c r="AO219" s="5"/>
    </row>
    <row r="220" spans="1:41" ht="14.25">
      <c r="A220" s="5"/>
      <c r="B220" s="20"/>
      <c r="C220" s="205"/>
      <c r="D220" s="20"/>
      <c r="E220" s="20"/>
      <c r="F220" s="20"/>
      <c r="G220" s="205"/>
      <c r="H220" s="20"/>
      <c r="I220" s="206"/>
      <c r="J220" s="206"/>
      <c r="K220" s="206"/>
      <c r="L220" s="206"/>
      <c r="M220" s="206"/>
      <c r="N220" s="5"/>
      <c r="O220" s="206"/>
      <c r="P220" s="205"/>
      <c r="Q220" s="5"/>
      <c r="R220" s="20"/>
      <c r="S220" s="20"/>
      <c r="T220" s="206"/>
      <c r="U220" s="206"/>
      <c r="V220" s="206"/>
      <c r="W220" s="206"/>
      <c r="X220" s="205"/>
      <c r="Y220" s="5"/>
      <c r="Z220" s="5"/>
      <c r="AA220" s="20"/>
      <c r="AB220" s="20"/>
      <c r="AC220" s="20"/>
      <c r="AD220" s="20"/>
      <c r="AE220" s="20"/>
      <c r="AF220" s="20"/>
      <c r="AG220" s="5"/>
      <c r="AH220" s="5"/>
      <c r="AI220" s="20"/>
      <c r="AJ220" s="20"/>
      <c r="AK220" s="20"/>
      <c r="AL220" s="20"/>
      <c r="AM220" s="5"/>
      <c r="AN220" s="20"/>
      <c r="AO220" s="5"/>
    </row>
    <row r="221" spans="1:41" ht="14.25">
      <c r="A221" s="5"/>
      <c r="B221" s="20"/>
      <c r="C221" s="205"/>
      <c r="D221" s="20"/>
      <c r="E221" s="20"/>
      <c r="F221" s="20"/>
      <c r="G221" s="205"/>
      <c r="H221" s="20"/>
      <c r="I221" s="206"/>
      <c r="J221" s="206"/>
      <c r="K221" s="206"/>
      <c r="L221" s="206"/>
      <c r="M221" s="206"/>
      <c r="N221" s="5"/>
      <c r="O221" s="206"/>
      <c r="P221" s="205"/>
      <c r="Q221" s="5"/>
      <c r="R221" s="20"/>
      <c r="S221" s="20"/>
      <c r="T221" s="206"/>
      <c r="U221" s="206"/>
      <c r="V221" s="206"/>
      <c r="W221" s="206"/>
      <c r="X221" s="205"/>
      <c r="Y221" s="5"/>
      <c r="Z221" s="5"/>
      <c r="AA221" s="20"/>
      <c r="AB221" s="20"/>
      <c r="AC221" s="20"/>
      <c r="AD221" s="20"/>
      <c r="AE221" s="20"/>
      <c r="AF221" s="20"/>
      <c r="AG221" s="5"/>
      <c r="AH221" s="5"/>
      <c r="AI221" s="20"/>
      <c r="AJ221" s="20"/>
      <c r="AK221" s="20"/>
      <c r="AL221" s="20"/>
      <c r="AM221" s="5"/>
      <c r="AN221" s="20"/>
      <c r="AO221" s="5"/>
    </row>
    <row r="222" spans="1:41" ht="14.25">
      <c r="A222" s="5"/>
      <c r="B222" s="20"/>
      <c r="C222" s="205"/>
      <c r="D222" s="20"/>
      <c r="E222" s="20"/>
      <c r="F222" s="20"/>
      <c r="G222" s="205"/>
      <c r="H222" s="20"/>
      <c r="I222" s="206"/>
      <c r="J222" s="206"/>
      <c r="K222" s="206"/>
      <c r="L222" s="206"/>
      <c r="M222" s="206"/>
      <c r="N222" s="5"/>
      <c r="O222" s="206"/>
      <c r="P222" s="205"/>
      <c r="Q222" s="5"/>
      <c r="R222" s="20"/>
      <c r="S222" s="20"/>
      <c r="T222" s="206"/>
      <c r="U222" s="206"/>
      <c r="V222" s="206"/>
      <c r="W222" s="206"/>
      <c r="X222" s="205"/>
      <c r="Y222" s="5"/>
      <c r="Z222" s="5"/>
      <c r="AA222" s="20"/>
      <c r="AB222" s="20"/>
      <c r="AC222" s="20"/>
      <c r="AD222" s="20"/>
      <c r="AE222" s="20"/>
      <c r="AF222" s="20"/>
      <c r="AG222" s="5"/>
      <c r="AH222" s="5"/>
      <c r="AI222" s="20"/>
      <c r="AJ222" s="20"/>
      <c r="AK222" s="20"/>
      <c r="AL222" s="20"/>
      <c r="AM222" s="5"/>
      <c r="AN222" s="20"/>
      <c r="AO222" s="5"/>
    </row>
    <row r="223" spans="1:41" ht="14.25">
      <c r="A223" s="5"/>
      <c r="B223" s="20"/>
      <c r="C223" s="205"/>
      <c r="D223" s="20"/>
      <c r="E223" s="20"/>
      <c r="F223" s="20"/>
      <c r="G223" s="205"/>
      <c r="H223" s="20"/>
      <c r="I223" s="206"/>
      <c r="J223" s="206"/>
      <c r="K223" s="206"/>
      <c r="L223" s="206"/>
      <c r="M223" s="206"/>
      <c r="N223" s="5"/>
      <c r="O223" s="206"/>
      <c r="P223" s="205"/>
      <c r="Q223" s="5"/>
      <c r="R223" s="20"/>
      <c r="S223" s="20"/>
      <c r="T223" s="206"/>
      <c r="U223" s="206"/>
      <c r="V223" s="206"/>
      <c r="W223" s="206"/>
      <c r="X223" s="205"/>
      <c r="Y223" s="5"/>
      <c r="Z223" s="5"/>
      <c r="AA223" s="20"/>
      <c r="AB223" s="20"/>
      <c r="AC223" s="20"/>
      <c r="AD223" s="20"/>
      <c r="AE223" s="20"/>
      <c r="AF223" s="20"/>
      <c r="AG223" s="5"/>
      <c r="AH223" s="5"/>
      <c r="AI223" s="20"/>
      <c r="AJ223" s="20"/>
      <c r="AK223" s="20"/>
      <c r="AL223" s="20"/>
      <c r="AM223" s="5"/>
      <c r="AN223" s="20"/>
      <c r="AO223" s="5"/>
    </row>
    <row r="224" spans="1:41" ht="14.25">
      <c r="A224" s="5"/>
      <c r="B224" s="20"/>
      <c r="C224" s="205"/>
      <c r="D224" s="20"/>
      <c r="E224" s="20"/>
      <c r="F224" s="20"/>
      <c r="G224" s="205"/>
      <c r="H224" s="20"/>
      <c r="I224" s="206"/>
      <c r="J224" s="206"/>
      <c r="K224" s="206"/>
      <c r="L224" s="206"/>
      <c r="M224" s="206"/>
      <c r="N224" s="5"/>
      <c r="O224" s="206"/>
      <c r="P224" s="205"/>
      <c r="Q224" s="5"/>
      <c r="R224" s="20"/>
      <c r="S224" s="20"/>
      <c r="T224" s="206"/>
      <c r="U224" s="206"/>
      <c r="V224" s="206"/>
      <c r="W224" s="206"/>
      <c r="X224" s="205"/>
      <c r="Y224" s="5"/>
      <c r="Z224" s="5"/>
      <c r="AA224" s="20"/>
      <c r="AB224" s="20"/>
      <c r="AC224" s="20"/>
      <c r="AD224" s="20"/>
      <c r="AE224" s="20"/>
      <c r="AF224" s="20"/>
      <c r="AG224" s="5"/>
      <c r="AH224" s="5"/>
      <c r="AI224" s="20"/>
      <c r="AJ224" s="20"/>
      <c r="AK224" s="20"/>
      <c r="AL224" s="20"/>
      <c r="AM224" s="5"/>
      <c r="AN224" s="20"/>
      <c r="AO224" s="5"/>
    </row>
    <row r="225" spans="1:41" ht="14.25">
      <c r="A225" s="5"/>
      <c r="B225" s="20"/>
      <c r="C225" s="205"/>
      <c r="D225" s="20"/>
      <c r="E225" s="20"/>
      <c r="F225" s="20"/>
      <c r="G225" s="205"/>
      <c r="H225" s="20"/>
      <c r="I225" s="206"/>
      <c r="J225" s="206"/>
      <c r="K225" s="206"/>
      <c r="L225" s="206"/>
      <c r="M225" s="206"/>
      <c r="N225" s="5"/>
      <c r="O225" s="206"/>
      <c r="P225" s="205"/>
      <c r="Q225" s="5"/>
      <c r="R225" s="20"/>
      <c r="S225" s="20"/>
      <c r="T225" s="206"/>
      <c r="U225" s="206"/>
      <c r="V225" s="206"/>
      <c r="W225" s="206"/>
      <c r="X225" s="205"/>
      <c r="Y225" s="5"/>
      <c r="Z225" s="5"/>
      <c r="AA225" s="20"/>
      <c r="AB225" s="20"/>
      <c r="AC225" s="20"/>
      <c r="AD225" s="20"/>
      <c r="AE225" s="20"/>
      <c r="AF225" s="20"/>
      <c r="AG225" s="5"/>
      <c r="AH225" s="5"/>
      <c r="AI225" s="20"/>
      <c r="AJ225" s="20"/>
      <c r="AK225" s="20"/>
      <c r="AL225" s="20"/>
      <c r="AM225" s="5"/>
      <c r="AN225" s="20"/>
      <c r="AO225" s="5"/>
    </row>
    <row r="226" spans="1:41" ht="14.25">
      <c r="A226" s="5"/>
      <c r="B226" s="20"/>
      <c r="C226" s="205"/>
      <c r="D226" s="20"/>
      <c r="E226" s="20"/>
      <c r="F226" s="20"/>
      <c r="G226" s="205"/>
      <c r="H226" s="20"/>
      <c r="I226" s="206"/>
      <c r="J226" s="206"/>
      <c r="K226" s="206"/>
      <c r="L226" s="206"/>
      <c r="M226" s="206"/>
      <c r="N226" s="5"/>
      <c r="O226" s="206"/>
      <c r="P226" s="205"/>
      <c r="Q226" s="5"/>
      <c r="R226" s="20"/>
      <c r="S226" s="20"/>
      <c r="T226" s="206"/>
      <c r="U226" s="206"/>
      <c r="V226" s="206"/>
      <c r="W226" s="206"/>
      <c r="X226" s="205"/>
      <c r="Y226" s="5"/>
      <c r="Z226" s="5"/>
      <c r="AA226" s="20"/>
      <c r="AB226" s="20"/>
      <c r="AC226" s="20"/>
      <c r="AD226" s="20"/>
      <c r="AE226" s="20"/>
      <c r="AF226" s="20"/>
      <c r="AG226" s="5"/>
      <c r="AH226" s="5"/>
      <c r="AI226" s="20"/>
      <c r="AJ226" s="20"/>
      <c r="AK226" s="20"/>
      <c r="AL226" s="20"/>
      <c r="AM226" s="5"/>
      <c r="AN226" s="20"/>
      <c r="AO226" s="5"/>
    </row>
    <row r="227" spans="1:41" ht="14.25">
      <c r="A227" s="5"/>
      <c r="B227" s="20"/>
      <c r="C227" s="205"/>
      <c r="D227" s="20"/>
      <c r="E227" s="20"/>
      <c r="F227" s="20"/>
      <c r="G227" s="205"/>
      <c r="H227" s="20"/>
      <c r="I227" s="206"/>
      <c r="J227" s="206"/>
      <c r="K227" s="206"/>
      <c r="L227" s="206"/>
      <c r="M227" s="206"/>
      <c r="N227" s="5"/>
      <c r="O227" s="206"/>
      <c r="P227" s="205"/>
      <c r="Q227" s="5"/>
      <c r="R227" s="20"/>
      <c r="S227" s="20"/>
      <c r="T227" s="206"/>
      <c r="U227" s="206"/>
      <c r="V227" s="206"/>
      <c r="W227" s="206"/>
      <c r="X227" s="205"/>
      <c r="Y227" s="5"/>
      <c r="Z227" s="5"/>
      <c r="AA227" s="20"/>
      <c r="AB227" s="20"/>
      <c r="AC227" s="20"/>
      <c r="AD227" s="20"/>
      <c r="AE227" s="20"/>
      <c r="AF227" s="20"/>
      <c r="AG227" s="5"/>
      <c r="AH227" s="5"/>
      <c r="AI227" s="20"/>
      <c r="AJ227" s="20"/>
      <c r="AK227" s="20"/>
      <c r="AL227" s="20"/>
      <c r="AM227" s="5"/>
      <c r="AN227" s="20"/>
      <c r="AO227" s="5"/>
    </row>
    <row r="228" spans="1:41" ht="14.25">
      <c r="A228" s="5"/>
      <c r="B228" s="20"/>
      <c r="C228" s="205"/>
      <c r="D228" s="20"/>
      <c r="E228" s="20"/>
      <c r="F228" s="20"/>
      <c r="G228" s="205"/>
      <c r="H228" s="20"/>
      <c r="I228" s="206"/>
      <c r="J228" s="206"/>
      <c r="K228" s="206"/>
      <c r="L228" s="206"/>
      <c r="M228" s="206"/>
      <c r="N228" s="5"/>
      <c r="O228" s="206"/>
      <c r="P228" s="205"/>
      <c r="Q228" s="5"/>
      <c r="R228" s="20"/>
      <c r="S228" s="20"/>
      <c r="T228" s="206"/>
      <c r="U228" s="206"/>
      <c r="V228" s="206"/>
      <c r="W228" s="206"/>
      <c r="X228" s="205"/>
      <c r="Y228" s="5"/>
      <c r="Z228" s="5"/>
      <c r="AA228" s="20"/>
      <c r="AB228" s="20"/>
      <c r="AC228" s="20"/>
      <c r="AD228" s="20"/>
      <c r="AE228" s="20"/>
      <c r="AF228" s="20"/>
      <c r="AG228" s="5"/>
      <c r="AH228" s="5"/>
      <c r="AI228" s="20"/>
      <c r="AJ228" s="20"/>
      <c r="AK228" s="20"/>
      <c r="AL228" s="20"/>
      <c r="AM228" s="5"/>
      <c r="AN228" s="20"/>
      <c r="AO228" s="5"/>
    </row>
    <row r="229" spans="1:41" ht="14.25">
      <c r="A229" s="5"/>
      <c r="B229" s="20"/>
      <c r="C229" s="205"/>
      <c r="D229" s="20"/>
      <c r="E229" s="20"/>
      <c r="F229" s="20"/>
      <c r="G229" s="205"/>
      <c r="H229" s="20"/>
      <c r="I229" s="206"/>
      <c r="J229" s="206"/>
      <c r="K229" s="206"/>
      <c r="L229" s="206"/>
      <c r="M229" s="206"/>
      <c r="N229" s="5"/>
      <c r="O229" s="206"/>
      <c r="P229" s="205"/>
      <c r="Q229" s="5"/>
      <c r="R229" s="20"/>
      <c r="S229" s="20"/>
      <c r="T229" s="206"/>
      <c r="U229" s="206"/>
      <c r="V229" s="206"/>
      <c r="W229" s="206"/>
      <c r="X229" s="205"/>
      <c r="Y229" s="5"/>
      <c r="Z229" s="5"/>
      <c r="AA229" s="20"/>
      <c r="AB229" s="20"/>
      <c r="AC229" s="20"/>
      <c r="AD229" s="20"/>
      <c r="AE229" s="20"/>
      <c r="AF229" s="20"/>
      <c r="AG229" s="5"/>
      <c r="AH229" s="5"/>
      <c r="AI229" s="20"/>
      <c r="AJ229" s="20"/>
      <c r="AK229" s="20"/>
      <c r="AL229" s="20"/>
      <c r="AM229" s="5"/>
      <c r="AN229" s="20"/>
      <c r="AO229" s="5"/>
    </row>
    <row r="230" spans="1:41" ht="14.25">
      <c r="A230" s="5"/>
      <c r="B230" s="20"/>
      <c r="C230" s="205"/>
      <c r="D230" s="20"/>
      <c r="E230" s="20"/>
      <c r="F230" s="20"/>
      <c r="G230" s="205"/>
      <c r="H230" s="20"/>
      <c r="I230" s="206"/>
      <c r="J230" s="206"/>
      <c r="K230" s="206"/>
      <c r="L230" s="206"/>
      <c r="M230" s="206"/>
      <c r="N230" s="5"/>
      <c r="O230" s="206"/>
      <c r="P230" s="205"/>
      <c r="Q230" s="5"/>
      <c r="R230" s="20"/>
      <c r="S230" s="20"/>
      <c r="T230" s="206"/>
      <c r="U230" s="206"/>
      <c r="V230" s="206"/>
      <c r="W230" s="206"/>
      <c r="X230" s="205"/>
      <c r="Y230" s="5"/>
      <c r="Z230" s="5"/>
      <c r="AA230" s="20"/>
      <c r="AB230" s="20"/>
      <c r="AC230" s="20"/>
      <c r="AD230" s="20"/>
      <c r="AE230" s="20"/>
      <c r="AF230" s="20"/>
      <c r="AG230" s="5"/>
      <c r="AH230" s="5"/>
      <c r="AI230" s="20"/>
      <c r="AJ230" s="20"/>
      <c r="AK230" s="20"/>
      <c r="AL230" s="20"/>
      <c r="AM230" s="5"/>
      <c r="AN230" s="20"/>
      <c r="AO230" s="5"/>
    </row>
    <row r="231" spans="1:41" ht="14.25">
      <c r="A231" s="5"/>
      <c r="B231" s="20"/>
      <c r="C231" s="205"/>
      <c r="D231" s="20"/>
      <c r="E231" s="20"/>
      <c r="F231" s="20"/>
      <c r="G231" s="205"/>
      <c r="H231" s="20"/>
      <c r="I231" s="206"/>
      <c r="J231" s="206"/>
      <c r="K231" s="206"/>
      <c r="L231" s="206"/>
      <c r="M231" s="206"/>
      <c r="N231" s="5"/>
      <c r="O231" s="206"/>
      <c r="P231" s="205"/>
      <c r="Q231" s="5"/>
      <c r="R231" s="20"/>
      <c r="S231" s="20"/>
      <c r="T231" s="206"/>
      <c r="U231" s="206"/>
      <c r="V231" s="206"/>
      <c r="W231" s="206"/>
      <c r="X231" s="205"/>
      <c r="Y231" s="5"/>
      <c r="Z231" s="5"/>
      <c r="AA231" s="20"/>
      <c r="AB231" s="20"/>
      <c r="AC231" s="20"/>
      <c r="AD231" s="20"/>
      <c r="AE231" s="20"/>
      <c r="AF231" s="20"/>
      <c r="AG231" s="5"/>
      <c r="AH231" s="5"/>
      <c r="AI231" s="20"/>
      <c r="AJ231" s="20"/>
      <c r="AK231" s="20"/>
      <c r="AL231" s="20"/>
      <c r="AM231" s="5"/>
      <c r="AN231" s="20"/>
      <c r="AO231" s="5"/>
    </row>
    <row r="232" spans="1:41" ht="14.25">
      <c r="A232" s="5"/>
      <c r="B232" s="20"/>
      <c r="C232" s="205"/>
      <c r="D232" s="20"/>
      <c r="E232" s="20"/>
      <c r="F232" s="20"/>
      <c r="G232" s="205"/>
      <c r="H232" s="20"/>
      <c r="I232" s="206"/>
      <c r="J232" s="206"/>
      <c r="K232" s="206"/>
      <c r="L232" s="206"/>
      <c r="M232" s="206"/>
      <c r="N232" s="5"/>
      <c r="O232" s="206"/>
      <c r="P232" s="205"/>
      <c r="Q232" s="5"/>
      <c r="R232" s="20"/>
      <c r="S232" s="20"/>
      <c r="T232" s="206"/>
      <c r="U232" s="206"/>
      <c r="V232" s="206"/>
      <c r="W232" s="206"/>
      <c r="X232" s="205"/>
      <c r="Y232" s="5"/>
      <c r="Z232" s="5"/>
      <c r="AA232" s="20"/>
      <c r="AB232" s="20"/>
      <c r="AC232" s="20"/>
      <c r="AD232" s="20"/>
      <c r="AE232" s="20"/>
      <c r="AF232" s="20"/>
      <c r="AG232" s="5"/>
      <c r="AH232" s="5"/>
      <c r="AI232" s="20"/>
      <c r="AJ232" s="20"/>
      <c r="AK232" s="20"/>
      <c r="AL232" s="20"/>
      <c r="AM232" s="5"/>
      <c r="AN232" s="20"/>
      <c r="AO232" s="5"/>
    </row>
    <row r="233" spans="1:41" ht="14.25">
      <c r="A233" s="5"/>
      <c r="B233" s="20"/>
      <c r="C233" s="205"/>
      <c r="D233" s="20"/>
      <c r="E233" s="20"/>
      <c r="F233" s="20"/>
      <c r="G233" s="205"/>
      <c r="H233" s="20"/>
      <c r="I233" s="206"/>
      <c r="J233" s="206"/>
      <c r="K233" s="206"/>
      <c r="L233" s="206"/>
      <c r="M233" s="206"/>
      <c r="N233" s="5"/>
      <c r="O233" s="206"/>
      <c r="P233" s="205"/>
      <c r="Q233" s="5"/>
      <c r="R233" s="20"/>
      <c r="S233" s="20"/>
      <c r="T233" s="206"/>
      <c r="U233" s="206"/>
      <c r="V233" s="206"/>
      <c r="W233" s="206"/>
      <c r="X233" s="205"/>
      <c r="Y233" s="5"/>
      <c r="Z233" s="5"/>
      <c r="AA233" s="20"/>
      <c r="AB233" s="20"/>
      <c r="AC233" s="20"/>
      <c r="AD233" s="20"/>
      <c r="AE233" s="20"/>
      <c r="AF233" s="20"/>
      <c r="AG233" s="5"/>
      <c r="AH233" s="5"/>
      <c r="AI233" s="20"/>
      <c r="AJ233" s="20"/>
      <c r="AK233" s="20"/>
      <c r="AL233" s="20"/>
      <c r="AM233" s="5"/>
      <c r="AN233" s="20"/>
      <c r="AO233" s="5"/>
    </row>
    <row r="234" spans="1:41" ht="14.25">
      <c r="A234" s="5"/>
      <c r="B234" s="20"/>
      <c r="C234" s="205"/>
      <c r="D234" s="20"/>
      <c r="E234" s="20"/>
      <c r="F234" s="20"/>
      <c r="G234" s="205"/>
      <c r="H234" s="20"/>
      <c r="I234" s="206"/>
      <c r="J234" s="206"/>
      <c r="K234" s="206"/>
      <c r="L234" s="206"/>
      <c r="M234" s="206"/>
      <c r="N234" s="5"/>
      <c r="O234" s="206"/>
      <c r="P234" s="205"/>
      <c r="Q234" s="5"/>
      <c r="R234" s="20"/>
      <c r="S234" s="20"/>
      <c r="T234" s="206"/>
      <c r="U234" s="206"/>
      <c r="V234" s="206"/>
      <c r="W234" s="206"/>
      <c r="X234" s="205"/>
      <c r="Y234" s="5"/>
      <c r="Z234" s="5"/>
      <c r="AA234" s="20"/>
      <c r="AB234" s="20"/>
      <c r="AC234" s="20"/>
      <c r="AD234" s="20"/>
      <c r="AE234" s="20"/>
      <c r="AF234" s="20"/>
      <c r="AG234" s="5"/>
      <c r="AH234" s="5"/>
      <c r="AI234" s="20"/>
      <c r="AJ234" s="20"/>
      <c r="AK234" s="20"/>
      <c r="AL234" s="20"/>
      <c r="AM234" s="5"/>
      <c r="AN234" s="20"/>
      <c r="AO234" s="5"/>
    </row>
    <row r="235" spans="1:41" ht="14.25">
      <c r="A235" s="5"/>
      <c r="B235" s="20"/>
      <c r="C235" s="205"/>
      <c r="D235" s="20"/>
      <c r="E235" s="20"/>
      <c r="F235" s="20"/>
      <c r="G235" s="205"/>
      <c r="H235" s="20"/>
      <c r="I235" s="206"/>
      <c r="J235" s="206"/>
      <c r="K235" s="206"/>
      <c r="L235" s="206"/>
      <c r="M235" s="206"/>
      <c r="N235" s="5"/>
      <c r="O235" s="206"/>
      <c r="P235" s="205"/>
      <c r="Q235" s="5"/>
      <c r="R235" s="20"/>
      <c r="S235" s="20"/>
      <c r="T235" s="206"/>
      <c r="U235" s="206"/>
      <c r="V235" s="206"/>
      <c r="W235" s="206"/>
      <c r="X235" s="205"/>
      <c r="Y235" s="5"/>
      <c r="Z235" s="5"/>
      <c r="AA235" s="20"/>
      <c r="AB235" s="20"/>
      <c r="AC235" s="20"/>
      <c r="AD235" s="20"/>
      <c r="AE235" s="20"/>
      <c r="AF235" s="20"/>
      <c r="AG235" s="5"/>
      <c r="AH235" s="5"/>
      <c r="AI235" s="20"/>
      <c r="AJ235" s="20"/>
      <c r="AK235" s="20"/>
      <c r="AL235" s="20"/>
      <c r="AM235" s="5"/>
      <c r="AN235" s="20"/>
      <c r="AO235" s="5"/>
    </row>
    <row r="236" spans="1:41" ht="14.25">
      <c r="A236" s="5"/>
      <c r="B236" s="20"/>
      <c r="C236" s="205"/>
      <c r="D236" s="20"/>
      <c r="E236" s="20"/>
      <c r="F236" s="20"/>
      <c r="G236" s="205"/>
      <c r="H236" s="20"/>
      <c r="I236" s="206"/>
      <c r="J236" s="206"/>
      <c r="K236" s="206"/>
      <c r="L236" s="206"/>
      <c r="M236" s="206"/>
      <c r="N236" s="5"/>
      <c r="O236" s="206"/>
      <c r="P236" s="205"/>
      <c r="Q236" s="5"/>
      <c r="R236" s="20"/>
      <c r="S236" s="20"/>
      <c r="T236" s="206"/>
      <c r="U236" s="206"/>
      <c r="V236" s="206"/>
      <c r="W236" s="206"/>
      <c r="X236" s="205"/>
      <c r="Y236" s="5"/>
      <c r="Z236" s="5"/>
      <c r="AA236" s="20"/>
      <c r="AB236" s="20"/>
      <c r="AC236" s="20"/>
      <c r="AD236" s="20"/>
      <c r="AE236" s="20"/>
      <c r="AF236" s="20"/>
      <c r="AG236" s="5"/>
      <c r="AH236" s="5"/>
      <c r="AI236" s="20"/>
      <c r="AJ236" s="20"/>
      <c r="AK236" s="20"/>
      <c r="AL236" s="20"/>
      <c r="AM236" s="5"/>
      <c r="AN236" s="20"/>
      <c r="AO236" s="5"/>
    </row>
    <row r="237" spans="1:41" ht="14.25">
      <c r="A237" s="5"/>
      <c r="B237" s="20"/>
      <c r="C237" s="205"/>
      <c r="D237" s="20"/>
      <c r="E237" s="20"/>
      <c r="F237" s="20"/>
      <c r="G237" s="205"/>
      <c r="H237" s="20"/>
      <c r="I237" s="206"/>
      <c r="J237" s="206"/>
      <c r="K237" s="206"/>
      <c r="L237" s="206"/>
      <c r="M237" s="206"/>
      <c r="N237" s="5"/>
      <c r="O237" s="206"/>
      <c r="P237" s="205"/>
      <c r="Q237" s="5"/>
      <c r="R237" s="20"/>
      <c r="S237" s="20"/>
      <c r="T237" s="206"/>
      <c r="U237" s="206"/>
      <c r="V237" s="206"/>
      <c r="W237" s="206"/>
      <c r="X237" s="205"/>
      <c r="Y237" s="5"/>
      <c r="Z237" s="5"/>
      <c r="AA237" s="20"/>
      <c r="AB237" s="20"/>
      <c r="AC237" s="20"/>
      <c r="AD237" s="20"/>
      <c r="AE237" s="20"/>
      <c r="AF237" s="20"/>
      <c r="AG237" s="5"/>
      <c r="AH237" s="5"/>
      <c r="AI237" s="20"/>
      <c r="AJ237" s="20"/>
      <c r="AK237" s="20"/>
      <c r="AL237" s="20"/>
      <c r="AM237" s="5"/>
      <c r="AN237" s="20"/>
      <c r="AO237" s="5"/>
    </row>
    <row r="238" spans="1:41" ht="14.25">
      <c r="A238" s="5"/>
      <c r="B238" s="20"/>
      <c r="C238" s="205"/>
      <c r="D238" s="20"/>
      <c r="E238" s="20"/>
      <c r="F238" s="20"/>
      <c r="G238" s="205"/>
      <c r="H238" s="20"/>
      <c r="I238" s="206"/>
      <c r="J238" s="206"/>
      <c r="K238" s="206"/>
      <c r="L238" s="206"/>
      <c r="M238" s="206"/>
      <c r="N238" s="5"/>
      <c r="O238" s="206"/>
      <c r="P238" s="205"/>
      <c r="Q238" s="5"/>
      <c r="R238" s="20"/>
      <c r="S238" s="20"/>
      <c r="T238" s="206"/>
      <c r="U238" s="206"/>
      <c r="V238" s="206"/>
      <c r="W238" s="206"/>
      <c r="X238" s="205"/>
      <c r="Y238" s="5"/>
      <c r="Z238" s="5"/>
      <c r="AA238" s="20"/>
      <c r="AB238" s="20"/>
      <c r="AC238" s="20"/>
      <c r="AD238" s="20"/>
      <c r="AE238" s="20"/>
      <c r="AF238" s="20"/>
      <c r="AG238" s="5"/>
      <c r="AH238" s="5"/>
      <c r="AI238" s="20"/>
      <c r="AJ238" s="20"/>
      <c r="AK238" s="20"/>
      <c r="AL238" s="20"/>
      <c r="AM238" s="5"/>
      <c r="AN238" s="20"/>
      <c r="AO238" s="5"/>
    </row>
    <row r="239" spans="1:41" ht="14.25">
      <c r="A239" s="5"/>
      <c r="B239" s="20"/>
      <c r="C239" s="205"/>
      <c r="D239" s="20"/>
      <c r="E239" s="20"/>
      <c r="F239" s="20"/>
      <c r="G239" s="205"/>
      <c r="H239" s="20"/>
      <c r="I239" s="206"/>
      <c r="J239" s="206"/>
      <c r="K239" s="206"/>
      <c r="L239" s="206"/>
      <c r="M239" s="206"/>
      <c r="N239" s="5"/>
      <c r="O239" s="206"/>
      <c r="P239" s="205"/>
      <c r="Q239" s="5"/>
      <c r="R239" s="20"/>
      <c r="S239" s="20"/>
      <c r="T239" s="206"/>
      <c r="U239" s="206"/>
      <c r="V239" s="206"/>
      <c r="W239" s="206"/>
      <c r="X239" s="205"/>
      <c r="Y239" s="5"/>
      <c r="Z239" s="5"/>
      <c r="AA239" s="20"/>
      <c r="AB239" s="20"/>
      <c r="AC239" s="20"/>
      <c r="AD239" s="20"/>
      <c r="AE239" s="20"/>
      <c r="AF239" s="20"/>
      <c r="AG239" s="5"/>
      <c r="AH239" s="5"/>
      <c r="AI239" s="20"/>
      <c r="AJ239" s="20"/>
      <c r="AK239" s="20"/>
      <c r="AL239" s="20"/>
      <c r="AM239" s="5"/>
      <c r="AN239" s="20"/>
      <c r="AO239" s="5"/>
    </row>
    <row r="240" spans="1:41" ht="14.25">
      <c r="A240" s="5"/>
      <c r="B240" s="20"/>
      <c r="C240" s="205"/>
      <c r="D240" s="20"/>
      <c r="E240" s="20"/>
      <c r="F240" s="20"/>
      <c r="G240" s="205"/>
      <c r="H240" s="20"/>
      <c r="I240" s="206"/>
      <c r="J240" s="206"/>
      <c r="K240" s="206"/>
      <c r="L240" s="206"/>
      <c r="M240" s="206"/>
      <c r="N240" s="5"/>
      <c r="O240" s="206"/>
      <c r="P240" s="205"/>
      <c r="Q240" s="5"/>
      <c r="R240" s="20"/>
      <c r="S240" s="20"/>
      <c r="T240" s="206"/>
      <c r="U240" s="206"/>
      <c r="V240" s="206"/>
      <c r="W240" s="206"/>
      <c r="X240" s="205"/>
      <c r="Y240" s="5"/>
      <c r="Z240" s="5"/>
      <c r="AA240" s="20"/>
      <c r="AB240" s="20"/>
      <c r="AC240" s="20"/>
      <c r="AD240" s="20"/>
      <c r="AE240" s="20"/>
      <c r="AF240" s="20"/>
      <c r="AG240" s="5"/>
      <c r="AH240" s="5"/>
      <c r="AI240" s="20"/>
      <c r="AJ240" s="20"/>
      <c r="AK240" s="20"/>
      <c r="AL240" s="20"/>
      <c r="AM240" s="5"/>
      <c r="AN240" s="20"/>
      <c r="AO240" s="5"/>
    </row>
    <row r="241" spans="1:41" ht="14.25">
      <c r="A241" s="5"/>
      <c r="B241" s="20"/>
      <c r="C241" s="205"/>
      <c r="D241" s="20"/>
      <c r="E241" s="20"/>
      <c r="F241" s="20"/>
      <c r="G241" s="205"/>
      <c r="H241" s="20"/>
      <c r="I241" s="206"/>
      <c r="J241" s="206"/>
      <c r="K241" s="206"/>
      <c r="L241" s="206"/>
      <c r="M241" s="206"/>
      <c r="N241" s="5"/>
      <c r="O241" s="206"/>
      <c r="P241" s="205"/>
      <c r="Q241" s="5"/>
      <c r="R241" s="20"/>
      <c r="S241" s="20"/>
      <c r="T241" s="206"/>
      <c r="U241" s="206"/>
      <c r="V241" s="206"/>
      <c r="W241" s="206"/>
      <c r="X241" s="205"/>
      <c r="Y241" s="5"/>
      <c r="Z241" s="5"/>
      <c r="AA241" s="20"/>
      <c r="AB241" s="20"/>
      <c r="AC241" s="20"/>
      <c r="AD241" s="20"/>
      <c r="AE241" s="20"/>
      <c r="AF241" s="20"/>
      <c r="AG241" s="5"/>
      <c r="AH241" s="5"/>
      <c r="AI241" s="20"/>
      <c r="AJ241" s="20"/>
      <c r="AK241" s="20"/>
      <c r="AL241" s="20"/>
      <c r="AM241" s="5"/>
      <c r="AN241" s="20"/>
      <c r="AO241" s="5"/>
    </row>
    <row r="242" spans="1:41" ht="14.25">
      <c r="A242" s="5"/>
      <c r="B242" s="20"/>
      <c r="C242" s="205"/>
      <c r="D242" s="20"/>
      <c r="E242" s="20"/>
      <c r="F242" s="20"/>
      <c r="G242" s="205"/>
      <c r="H242" s="20"/>
      <c r="I242" s="206"/>
      <c r="J242" s="206"/>
      <c r="K242" s="206"/>
      <c r="L242" s="206"/>
      <c r="M242" s="206"/>
      <c r="N242" s="5"/>
      <c r="O242" s="206"/>
      <c r="P242" s="205"/>
      <c r="Q242" s="5"/>
      <c r="R242" s="20"/>
      <c r="S242" s="20"/>
      <c r="T242" s="206"/>
      <c r="U242" s="206"/>
      <c r="V242" s="206"/>
      <c r="W242" s="206"/>
      <c r="X242" s="205"/>
      <c r="Y242" s="5"/>
      <c r="Z242" s="5"/>
      <c r="AA242" s="20"/>
      <c r="AB242" s="20"/>
      <c r="AC242" s="20"/>
      <c r="AD242" s="20"/>
      <c r="AE242" s="20"/>
      <c r="AF242" s="20"/>
      <c r="AG242" s="5"/>
      <c r="AH242" s="5"/>
      <c r="AI242" s="20"/>
      <c r="AJ242" s="20"/>
      <c r="AK242" s="20"/>
      <c r="AL242" s="20"/>
      <c r="AM242" s="5"/>
      <c r="AN242" s="20"/>
      <c r="AO242" s="5"/>
    </row>
    <row r="243" spans="1:41" ht="14.25">
      <c r="A243" s="5"/>
      <c r="B243" s="20"/>
      <c r="C243" s="205"/>
      <c r="D243" s="20"/>
      <c r="E243" s="20"/>
      <c r="F243" s="20"/>
      <c r="G243" s="205"/>
      <c r="H243" s="20"/>
      <c r="I243" s="206"/>
      <c r="J243" s="206"/>
      <c r="K243" s="206"/>
      <c r="L243" s="206"/>
      <c r="M243" s="206"/>
      <c r="N243" s="5"/>
      <c r="O243" s="206"/>
      <c r="P243" s="205"/>
      <c r="Q243" s="5"/>
      <c r="R243" s="20"/>
      <c r="S243" s="20"/>
      <c r="T243" s="206"/>
      <c r="U243" s="206"/>
      <c r="V243" s="206"/>
      <c r="W243" s="206"/>
      <c r="X243" s="205"/>
      <c r="Y243" s="5"/>
      <c r="Z243" s="5"/>
      <c r="AA243" s="20"/>
      <c r="AB243" s="20"/>
      <c r="AC243" s="20"/>
      <c r="AD243" s="20"/>
      <c r="AE243" s="20"/>
      <c r="AF243" s="20"/>
      <c r="AG243" s="5"/>
      <c r="AH243" s="5"/>
      <c r="AI243" s="20"/>
      <c r="AJ243" s="20"/>
      <c r="AK243" s="20"/>
      <c r="AL243" s="20"/>
      <c r="AM243" s="5"/>
      <c r="AN243" s="20"/>
      <c r="AO243" s="5"/>
    </row>
    <row r="244" spans="1:41" ht="14.25">
      <c r="A244" s="5"/>
      <c r="B244" s="20"/>
      <c r="C244" s="205"/>
      <c r="D244" s="20"/>
      <c r="E244" s="20"/>
      <c r="F244" s="20"/>
      <c r="G244" s="205"/>
      <c r="H244" s="20"/>
      <c r="I244" s="206"/>
      <c r="J244" s="206"/>
      <c r="K244" s="206"/>
      <c r="L244" s="206"/>
      <c r="M244" s="206"/>
      <c r="N244" s="5"/>
      <c r="O244" s="206"/>
      <c r="P244" s="205"/>
      <c r="Q244" s="5"/>
      <c r="R244" s="20"/>
      <c r="S244" s="20"/>
      <c r="T244" s="206"/>
      <c r="U244" s="206"/>
      <c r="V244" s="206"/>
      <c r="W244" s="206"/>
      <c r="X244" s="205"/>
      <c r="Y244" s="5"/>
      <c r="Z244" s="5"/>
      <c r="AA244" s="20"/>
      <c r="AB244" s="20"/>
      <c r="AC244" s="20"/>
      <c r="AD244" s="20"/>
      <c r="AE244" s="20"/>
      <c r="AF244" s="20"/>
      <c r="AG244" s="5"/>
      <c r="AH244" s="5"/>
      <c r="AI244" s="20"/>
      <c r="AJ244" s="20"/>
      <c r="AK244" s="20"/>
      <c r="AL244" s="20"/>
      <c r="AM244" s="5"/>
      <c r="AN244" s="20"/>
      <c r="AO244" s="5"/>
    </row>
    <row r="245" spans="1:41" ht="14.25">
      <c r="A245" s="5"/>
      <c r="B245" s="20"/>
      <c r="C245" s="205"/>
      <c r="D245" s="20"/>
      <c r="E245" s="20"/>
      <c r="F245" s="20"/>
      <c r="G245" s="205"/>
      <c r="H245" s="20"/>
      <c r="I245" s="206"/>
      <c r="J245" s="206"/>
      <c r="K245" s="206"/>
      <c r="L245" s="206"/>
      <c r="M245" s="206"/>
      <c r="N245" s="5"/>
      <c r="O245" s="206"/>
      <c r="P245" s="205"/>
      <c r="Q245" s="5"/>
      <c r="R245" s="20"/>
      <c r="S245" s="20"/>
      <c r="T245" s="206"/>
      <c r="U245" s="206"/>
      <c r="V245" s="206"/>
      <c r="W245" s="206"/>
      <c r="X245" s="205"/>
      <c r="Y245" s="5"/>
      <c r="Z245" s="5"/>
      <c r="AA245" s="20"/>
      <c r="AB245" s="20"/>
      <c r="AC245" s="20"/>
      <c r="AD245" s="20"/>
      <c r="AE245" s="20"/>
      <c r="AF245" s="20"/>
      <c r="AG245" s="5"/>
      <c r="AH245" s="5"/>
      <c r="AI245" s="20"/>
      <c r="AJ245" s="20"/>
      <c r="AK245" s="20"/>
      <c r="AL245" s="20"/>
      <c r="AM245" s="5"/>
      <c r="AN245" s="20"/>
      <c r="AO245" s="5"/>
    </row>
    <row r="246" spans="1:41" ht="14.25">
      <c r="A246" s="5"/>
      <c r="B246" s="20"/>
      <c r="C246" s="205"/>
      <c r="D246" s="20"/>
      <c r="E246" s="20"/>
      <c r="F246" s="20"/>
      <c r="G246" s="205"/>
      <c r="H246" s="20"/>
      <c r="I246" s="206"/>
      <c r="J246" s="206"/>
      <c r="K246" s="206"/>
      <c r="L246" s="206"/>
      <c r="M246" s="206"/>
      <c r="N246" s="5"/>
      <c r="O246" s="206"/>
      <c r="P246" s="205"/>
      <c r="Q246" s="5"/>
      <c r="R246" s="20"/>
      <c r="S246" s="20"/>
      <c r="T246" s="206"/>
      <c r="U246" s="206"/>
      <c r="V246" s="206"/>
      <c r="W246" s="206"/>
      <c r="X246" s="205"/>
      <c r="Y246" s="5"/>
      <c r="Z246" s="5"/>
      <c r="AA246" s="20"/>
      <c r="AB246" s="20"/>
      <c r="AC246" s="20"/>
      <c r="AD246" s="20"/>
      <c r="AE246" s="20"/>
      <c r="AF246" s="20"/>
      <c r="AG246" s="5"/>
      <c r="AH246" s="5"/>
      <c r="AI246" s="20"/>
      <c r="AJ246" s="20"/>
      <c r="AK246" s="20"/>
      <c r="AL246" s="20"/>
      <c r="AM246" s="5"/>
      <c r="AN246" s="20"/>
      <c r="AO246" s="5"/>
    </row>
    <row r="247" spans="1:41" ht="14.25">
      <c r="A247" s="5"/>
      <c r="B247" s="20"/>
      <c r="C247" s="205"/>
      <c r="D247" s="20"/>
      <c r="E247" s="20"/>
      <c r="F247" s="20"/>
      <c r="G247" s="205"/>
      <c r="H247" s="20"/>
      <c r="I247" s="206"/>
      <c r="J247" s="206"/>
      <c r="K247" s="206"/>
      <c r="L247" s="206"/>
      <c r="M247" s="206"/>
      <c r="N247" s="5"/>
      <c r="O247" s="206"/>
      <c r="P247" s="205"/>
      <c r="Q247" s="5"/>
      <c r="R247" s="20"/>
      <c r="S247" s="20"/>
      <c r="T247" s="206"/>
      <c r="U247" s="206"/>
      <c r="V247" s="206"/>
      <c r="W247" s="206"/>
      <c r="X247" s="205"/>
      <c r="Y247" s="5"/>
      <c r="Z247" s="5"/>
      <c r="AA247" s="20"/>
      <c r="AB247" s="20"/>
      <c r="AC247" s="20"/>
      <c r="AD247" s="20"/>
      <c r="AE247" s="20"/>
      <c r="AF247" s="20"/>
      <c r="AG247" s="5"/>
      <c r="AH247" s="5"/>
      <c r="AI247" s="20"/>
      <c r="AJ247" s="20"/>
      <c r="AK247" s="20"/>
      <c r="AL247" s="20"/>
      <c r="AM247" s="5"/>
      <c r="AN247" s="20"/>
      <c r="AO247" s="5"/>
    </row>
    <row r="248" spans="1:41" ht="14.25">
      <c r="A248" s="5"/>
      <c r="B248" s="20"/>
      <c r="C248" s="205"/>
      <c r="D248" s="20"/>
      <c r="E248" s="20"/>
      <c r="F248" s="20"/>
      <c r="G248" s="205"/>
      <c r="H248" s="20"/>
      <c r="I248" s="206"/>
      <c r="J248" s="206"/>
      <c r="K248" s="206"/>
      <c r="L248" s="206"/>
      <c r="M248" s="206"/>
      <c r="N248" s="5"/>
      <c r="O248" s="206"/>
      <c r="P248" s="205"/>
      <c r="Q248" s="5"/>
      <c r="R248" s="20"/>
      <c r="S248" s="20"/>
      <c r="T248" s="206"/>
      <c r="U248" s="206"/>
      <c r="V248" s="206"/>
      <c r="W248" s="206"/>
      <c r="X248" s="205"/>
      <c r="Y248" s="5"/>
      <c r="Z248" s="5"/>
      <c r="AA248" s="20"/>
      <c r="AB248" s="20"/>
      <c r="AC248" s="20"/>
      <c r="AD248" s="20"/>
      <c r="AE248" s="20"/>
      <c r="AF248" s="20"/>
      <c r="AG248" s="5"/>
      <c r="AH248" s="5"/>
      <c r="AI248" s="20"/>
      <c r="AJ248" s="20"/>
      <c r="AK248" s="20"/>
      <c r="AL248" s="20"/>
      <c r="AM248" s="5"/>
      <c r="AN248" s="20"/>
      <c r="AO248" s="5"/>
    </row>
    <row r="249" spans="1:41" ht="14.25">
      <c r="A249" s="5"/>
      <c r="B249" s="20"/>
      <c r="C249" s="205"/>
      <c r="D249" s="20"/>
      <c r="E249" s="20"/>
      <c r="F249" s="20"/>
      <c r="G249" s="205"/>
      <c r="H249" s="20"/>
      <c r="I249" s="206"/>
      <c r="J249" s="206"/>
      <c r="K249" s="206"/>
      <c r="L249" s="206"/>
      <c r="M249" s="206"/>
      <c r="N249" s="5"/>
      <c r="O249" s="206"/>
      <c r="P249" s="205"/>
      <c r="Q249" s="5"/>
      <c r="R249" s="20"/>
      <c r="S249" s="20"/>
      <c r="T249" s="206"/>
      <c r="U249" s="206"/>
      <c r="V249" s="206"/>
      <c r="W249" s="206"/>
      <c r="X249" s="205"/>
      <c r="Y249" s="5"/>
      <c r="Z249" s="5"/>
      <c r="AA249" s="20"/>
      <c r="AB249" s="20"/>
      <c r="AC249" s="20"/>
      <c r="AD249" s="20"/>
      <c r="AE249" s="20"/>
      <c r="AF249" s="20"/>
      <c r="AG249" s="5"/>
      <c r="AH249" s="5"/>
      <c r="AI249" s="20"/>
      <c r="AJ249" s="20"/>
      <c r="AK249" s="20"/>
      <c r="AL249" s="20"/>
      <c r="AM249" s="5"/>
      <c r="AN249" s="20"/>
      <c r="AO249" s="5"/>
    </row>
    <row r="250" spans="1:41" ht="14.25">
      <c r="A250" s="5"/>
      <c r="B250" s="20"/>
      <c r="C250" s="205"/>
      <c r="D250" s="20"/>
      <c r="E250" s="20"/>
      <c r="F250" s="20"/>
      <c r="G250" s="205"/>
      <c r="H250" s="20"/>
      <c r="I250" s="206"/>
      <c r="J250" s="206"/>
      <c r="K250" s="206"/>
      <c r="L250" s="206"/>
      <c r="M250" s="206"/>
      <c r="N250" s="5"/>
      <c r="O250" s="206"/>
      <c r="P250" s="205"/>
      <c r="Q250" s="5"/>
      <c r="R250" s="20"/>
      <c r="S250" s="20"/>
      <c r="T250" s="206"/>
      <c r="U250" s="206"/>
      <c r="V250" s="206"/>
      <c r="W250" s="206"/>
      <c r="X250" s="205"/>
      <c r="Y250" s="5"/>
      <c r="Z250" s="5"/>
      <c r="AA250" s="20"/>
      <c r="AB250" s="20"/>
      <c r="AC250" s="20"/>
      <c r="AD250" s="20"/>
      <c r="AE250" s="20"/>
      <c r="AF250" s="20"/>
      <c r="AG250" s="5"/>
      <c r="AH250" s="5"/>
      <c r="AI250" s="20"/>
      <c r="AJ250" s="20"/>
      <c r="AK250" s="20"/>
      <c r="AL250" s="20"/>
      <c r="AM250" s="5"/>
      <c r="AN250" s="20"/>
      <c r="AO250" s="5"/>
    </row>
    <row r="251" spans="1:41" ht="14.25">
      <c r="A251" s="5"/>
      <c r="B251" s="20"/>
      <c r="C251" s="205"/>
      <c r="D251" s="20"/>
      <c r="E251" s="20"/>
      <c r="F251" s="20"/>
      <c r="G251" s="205"/>
      <c r="H251" s="20"/>
      <c r="I251" s="206"/>
      <c r="J251" s="206"/>
      <c r="K251" s="206"/>
      <c r="L251" s="206"/>
      <c r="M251" s="206"/>
      <c r="N251" s="5"/>
      <c r="O251" s="206"/>
      <c r="P251" s="205"/>
      <c r="Q251" s="5"/>
      <c r="R251" s="20"/>
      <c r="S251" s="20"/>
      <c r="T251" s="206"/>
      <c r="U251" s="206"/>
      <c r="V251" s="206"/>
      <c r="W251" s="206"/>
      <c r="X251" s="205"/>
      <c r="Y251" s="5"/>
      <c r="Z251" s="5"/>
      <c r="AA251" s="20"/>
      <c r="AB251" s="20"/>
      <c r="AC251" s="20"/>
      <c r="AD251" s="20"/>
      <c r="AE251" s="20"/>
      <c r="AF251" s="20"/>
      <c r="AG251" s="5"/>
      <c r="AH251" s="5"/>
      <c r="AI251" s="20"/>
      <c r="AJ251" s="20"/>
      <c r="AK251" s="20"/>
      <c r="AL251" s="20"/>
      <c r="AM251" s="5"/>
      <c r="AN251" s="20"/>
      <c r="AO251" s="5"/>
    </row>
    <row r="252" spans="1:41" ht="14.25">
      <c r="A252" s="5"/>
      <c r="B252" s="20"/>
      <c r="C252" s="205"/>
      <c r="D252" s="20"/>
      <c r="E252" s="20"/>
      <c r="F252" s="20"/>
      <c r="G252" s="205"/>
      <c r="H252" s="20"/>
      <c r="I252" s="206"/>
      <c r="J252" s="206"/>
      <c r="K252" s="206"/>
      <c r="L252" s="206"/>
      <c r="M252" s="206"/>
      <c r="N252" s="5"/>
      <c r="O252" s="206"/>
      <c r="P252" s="205"/>
      <c r="Q252" s="5"/>
      <c r="R252" s="20"/>
      <c r="S252" s="20"/>
      <c r="T252" s="206"/>
      <c r="U252" s="206"/>
      <c r="V252" s="206"/>
      <c r="W252" s="206"/>
      <c r="X252" s="205"/>
      <c r="Y252" s="5"/>
      <c r="Z252" s="5"/>
      <c r="AA252" s="20"/>
      <c r="AB252" s="20"/>
      <c r="AC252" s="20"/>
      <c r="AD252" s="20"/>
      <c r="AE252" s="20"/>
      <c r="AF252" s="20"/>
      <c r="AG252" s="5"/>
      <c r="AH252" s="5"/>
      <c r="AI252" s="20"/>
      <c r="AJ252" s="20"/>
      <c r="AK252" s="20"/>
      <c r="AL252" s="20"/>
      <c r="AM252" s="5"/>
      <c r="AN252" s="20"/>
      <c r="AO252" s="5"/>
    </row>
    <row r="253" spans="1:41" ht="14.25">
      <c r="A253" s="5"/>
      <c r="B253" s="20"/>
      <c r="C253" s="205"/>
      <c r="D253" s="20"/>
      <c r="E253" s="20"/>
      <c r="F253" s="20"/>
      <c r="G253" s="205"/>
      <c r="H253" s="20"/>
      <c r="I253" s="206"/>
      <c r="J253" s="206"/>
      <c r="K253" s="206"/>
      <c r="L253" s="206"/>
      <c r="M253" s="206"/>
      <c r="N253" s="5"/>
      <c r="O253" s="206"/>
      <c r="P253" s="205"/>
      <c r="Q253" s="5"/>
      <c r="R253" s="20"/>
      <c r="S253" s="20"/>
      <c r="T253" s="206"/>
      <c r="U253" s="206"/>
      <c r="V253" s="206"/>
      <c r="W253" s="206"/>
      <c r="X253" s="205"/>
      <c r="Y253" s="5"/>
      <c r="Z253" s="5"/>
      <c r="AA253" s="20"/>
      <c r="AB253" s="20"/>
      <c r="AC253" s="20"/>
      <c r="AD253" s="20"/>
      <c r="AE253" s="20"/>
      <c r="AF253" s="20"/>
      <c r="AG253" s="5"/>
      <c r="AH253" s="5"/>
      <c r="AI253" s="20"/>
      <c r="AJ253" s="20"/>
      <c r="AK253" s="20"/>
      <c r="AL253" s="20"/>
      <c r="AM253" s="5"/>
      <c r="AN253" s="20"/>
      <c r="AO253" s="5"/>
    </row>
    <row r="254" spans="1:41" ht="14.25">
      <c r="A254" s="5"/>
      <c r="B254" s="20"/>
      <c r="C254" s="205"/>
      <c r="D254" s="20"/>
      <c r="E254" s="20"/>
      <c r="F254" s="20"/>
      <c r="G254" s="205"/>
      <c r="H254" s="20"/>
      <c r="I254" s="206"/>
      <c r="J254" s="206"/>
      <c r="K254" s="206"/>
      <c r="L254" s="206"/>
      <c r="M254" s="206"/>
      <c r="N254" s="5"/>
      <c r="O254" s="206"/>
      <c r="P254" s="205"/>
      <c r="Q254" s="5"/>
      <c r="R254" s="20"/>
      <c r="S254" s="20"/>
      <c r="T254" s="206"/>
      <c r="U254" s="206"/>
      <c r="V254" s="206"/>
      <c r="W254" s="206"/>
      <c r="X254" s="205"/>
      <c r="Y254" s="5"/>
      <c r="Z254" s="5"/>
      <c r="AA254" s="20"/>
      <c r="AB254" s="20"/>
      <c r="AC254" s="20"/>
      <c r="AD254" s="20"/>
      <c r="AE254" s="20"/>
      <c r="AF254" s="20"/>
      <c r="AG254" s="5"/>
      <c r="AH254" s="5"/>
      <c r="AI254" s="20"/>
      <c r="AJ254" s="20"/>
      <c r="AK254" s="20"/>
      <c r="AL254" s="20"/>
      <c r="AM254" s="5"/>
      <c r="AN254" s="20"/>
      <c r="AO254" s="5"/>
    </row>
    <row r="255" spans="1:41" ht="14.25">
      <c r="A255" s="5"/>
      <c r="B255" s="20"/>
      <c r="C255" s="205"/>
      <c r="D255" s="20"/>
      <c r="E255" s="20"/>
      <c r="F255" s="20"/>
      <c r="G255" s="205"/>
      <c r="H255" s="20"/>
      <c r="I255" s="206"/>
      <c r="J255" s="206"/>
      <c r="K255" s="206"/>
      <c r="L255" s="206"/>
      <c r="M255" s="206"/>
      <c r="N255" s="5"/>
      <c r="O255" s="206"/>
      <c r="P255" s="205"/>
      <c r="Q255" s="5"/>
      <c r="R255" s="20"/>
      <c r="S255" s="20"/>
      <c r="T255" s="206"/>
      <c r="U255" s="206"/>
      <c r="V255" s="206"/>
      <c r="W255" s="206"/>
      <c r="X255" s="205"/>
      <c r="Y255" s="5"/>
      <c r="Z255" s="5"/>
      <c r="AA255" s="20"/>
      <c r="AB255" s="20"/>
      <c r="AC255" s="20"/>
      <c r="AD255" s="20"/>
      <c r="AE255" s="20"/>
      <c r="AF255" s="20"/>
      <c r="AG255" s="5"/>
      <c r="AH255" s="5"/>
      <c r="AI255" s="20"/>
      <c r="AJ255" s="20"/>
      <c r="AK255" s="20"/>
      <c r="AL255" s="20"/>
      <c r="AM255" s="5"/>
      <c r="AN255" s="20"/>
      <c r="AO255" s="5"/>
    </row>
    <row r="256" spans="1:41" ht="14.25">
      <c r="A256" s="5"/>
      <c r="B256" s="20"/>
      <c r="C256" s="205"/>
      <c r="D256" s="20"/>
      <c r="E256" s="20"/>
      <c r="F256" s="20"/>
      <c r="G256" s="205"/>
      <c r="H256" s="20"/>
      <c r="I256" s="206"/>
      <c r="J256" s="206"/>
      <c r="K256" s="206"/>
      <c r="L256" s="206"/>
      <c r="M256" s="206"/>
      <c r="N256" s="5"/>
      <c r="O256" s="206"/>
      <c r="P256" s="205"/>
      <c r="Q256" s="5"/>
      <c r="R256" s="20"/>
      <c r="S256" s="20"/>
      <c r="T256" s="206"/>
      <c r="U256" s="206"/>
      <c r="V256" s="206"/>
      <c r="W256" s="206"/>
      <c r="X256" s="205"/>
      <c r="Y256" s="5"/>
      <c r="Z256" s="5"/>
      <c r="AA256" s="20"/>
      <c r="AB256" s="20"/>
      <c r="AC256" s="20"/>
      <c r="AD256" s="20"/>
      <c r="AE256" s="20"/>
      <c r="AF256" s="20"/>
      <c r="AG256" s="5"/>
      <c r="AH256" s="5"/>
      <c r="AI256" s="20"/>
      <c r="AJ256" s="20"/>
      <c r="AK256" s="20"/>
      <c r="AL256" s="20"/>
      <c r="AM256" s="5"/>
      <c r="AN256" s="20"/>
      <c r="AO256" s="5"/>
    </row>
    <row r="257" spans="1:41" ht="14.25">
      <c r="A257" s="5"/>
      <c r="B257" s="20"/>
      <c r="C257" s="205"/>
      <c r="D257" s="20"/>
      <c r="E257" s="20"/>
      <c r="F257" s="20"/>
      <c r="G257" s="205"/>
      <c r="H257" s="20"/>
      <c r="I257" s="206"/>
      <c r="J257" s="206"/>
      <c r="K257" s="206"/>
      <c r="L257" s="206"/>
      <c r="M257" s="206"/>
      <c r="N257" s="5"/>
      <c r="O257" s="206"/>
      <c r="P257" s="205"/>
      <c r="Q257" s="5"/>
      <c r="R257" s="20"/>
      <c r="S257" s="20"/>
      <c r="T257" s="206"/>
      <c r="U257" s="206"/>
      <c r="V257" s="206"/>
      <c r="W257" s="206"/>
      <c r="X257" s="205"/>
      <c r="Y257" s="5"/>
      <c r="Z257" s="5"/>
      <c r="AA257" s="20"/>
      <c r="AB257" s="20"/>
      <c r="AC257" s="20"/>
      <c r="AD257" s="20"/>
      <c r="AE257" s="20"/>
      <c r="AF257" s="20"/>
      <c r="AG257" s="5"/>
      <c r="AH257" s="5"/>
      <c r="AI257" s="20"/>
      <c r="AJ257" s="20"/>
      <c r="AK257" s="20"/>
      <c r="AL257" s="20"/>
      <c r="AM257" s="5"/>
      <c r="AN257" s="20"/>
      <c r="AO257" s="5"/>
    </row>
    <row r="258" spans="1:41" ht="14.25">
      <c r="A258" s="5"/>
      <c r="B258" s="20"/>
      <c r="C258" s="205"/>
      <c r="D258" s="20"/>
      <c r="E258" s="20"/>
      <c r="F258" s="20"/>
      <c r="G258" s="205"/>
      <c r="H258" s="20"/>
      <c r="I258" s="206"/>
      <c r="J258" s="206"/>
      <c r="K258" s="206"/>
      <c r="L258" s="206"/>
      <c r="M258" s="206"/>
      <c r="N258" s="5"/>
      <c r="O258" s="206"/>
      <c r="P258" s="205"/>
      <c r="Q258" s="5"/>
      <c r="R258" s="20"/>
      <c r="S258" s="20"/>
      <c r="T258" s="206"/>
      <c r="U258" s="206"/>
      <c r="V258" s="206"/>
      <c r="W258" s="206"/>
      <c r="X258" s="205"/>
      <c r="Y258" s="5"/>
      <c r="Z258" s="5"/>
      <c r="AA258" s="20"/>
      <c r="AB258" s="20"/>
      <c r="AC258" s="20"/>
      <c r="AD258" s="20"/>
      <c r="AE258" s="20"/>
      <c r="AF258" s="20"/>
      <c r="AG258" s="5"/>
      <c r="AH258" s="5"/>
      <c r="AI258" s="20"/>
      <c r="AJ258" s="20"/>
      <c r="AK258" s="20"/>
      <c r="AL258" s="20"/>
      <c r="AM258" s="5"/>
      <c r="AN258" s="20"/>
      <c r="AO258" s="5"/>
    </row>
    <row r="259" spans="1:41" ht="14.25">
      <c r="A259" s="5"/>
      <c r="B259" s="20"/>
      <c r="C259" s="205"/>
      <c r="D259" s="20"/>
      <c r="E259" s="20"/>
      <c r="F259" s="20"/>
      <c r="G259" s="205"/>
      <c r="H259" s="20"/>
      <c r="I259" s="206"/>
      <c r="J259" s="206"/>
      <c r="K259" s="206"/>
      <c r="L259" s="206"/>
      <c r="M259" s="206"/>
      <c r="N259" s="5"/>
      <c r="O259" s="206"/>
      <c r="P259" s="205"/>
      <c r="Q259" s="5"/>
      <c r="R259" s="20"/>
      <c r="S259" s="20"/>
      <c r="T259" s="206"/>
      <c r="U259" s="206"/>
      <c r="V259" s="206"/>
      <c r="W259" s="206"/>
      <c r="X259" s="205"/>
      <c r="Y259" s="5"/>
      <c r="Z259" s="5"/>
      <c r="AA259" s="20"/>
      <c r="AB259" s="20"/>
      <c r="AC259" s="20"/>
      <c r="AD259" s="20"/>
      <c r="AE259" s="20"/>
      <c r="AF259" s="20"/>
      <c r="AG259" s="5"/>
      <c r="AH259" s="5"/>
      <c r="AI259" s="20"/>
      <c r="AJ259" s="20"/>
      <c r="AK259" s="20"/>
      <c r="AL259" s="20"/>
      <c r="AM259" s="5"/>
      <c r="AN259" s="20"/>
      <c r="AO259" s="5"/>
    </row>
    <row r="260" spans="1:41" ht="14.25">
      <c r="A260" s="5"/>
      <c r="B260" s="20"/>
      <c r="C260" s="205"/>
      <c r="D260" s="20"/>
      <c r="E260" s="20"/>
      <c r="F260" s="20"/>
      <c r="G260" s="205"/>
      <c r="H260" s="20"/>
      <c r="I260" s="206"/>
      <c r="J260" s="206"/>
      <c r="K260" s="206"/>
      <c r="L260" s="206"/>
      <c r="M260" s="206"/>
      <c r="N260" s="5"/>
      <c r="O260" s="206"/>
      <c r="P260" s="205"/>
      <c r="Q260" s="5"/>
      <c r="R260" s="20"/>
      <c r="S260" s="20"/>
      <c r="T260" s="206"/>
      <c r="U260" s="206"/>
      <c r="V260" s="206"/>
      <c r="W260" s="206"/>
      <c r="X260" s="205"/>
      <c r="Y260" s="5"/>
      <c r="Z260" s="5"/>
      <c r="AA260" s="20"/>
      <c r="AB260" s="20"/>
      <c r="AC260" s="20"/>
      <c r="AD260" s="20"/>
      <c r="AE260" s="20"/>
      <c r="AF260" s="20"/>
      <c r="AG260" s="5"/>
      <c r="AH260" s="5"/>
      <c r="AI260" s="20"/>
      <c r="AJ260" s="20"/>
      <c r="AK260" s="20"/>
      <c r="AL260" s="20"/>
      <c r="AM260" s="5"/>
      <c r="AN260" s="20"/>
      <c r="AO260" s="5"/>
    </row>
    <row r="261" spans="1:41" ht="14.25">
      <c r="A261" s="5"/>
      <c r="B261" s="20"/>
      <c r="C261" s="205"/>
      <c r="D261" s="20"/>
      <c r="E261" s="20"/>
      <c r="F261" s="20"/>
      <c r="G261" s="205"/>
      <c r="H261" s="20"/>
      <c r="I261" s="206"/>
      <c r="J261" s="206"/>
      <c r="K261" s="206"/>
      <c r="L261" s="206"/>
      <c r="M261" s="206"/>
      <c r="N261" s="5"/>
      <c r="O261" s="206"/>
      <c r="P261" s="205"/>
      <c r="Q261" s="5"/>
      <c r="R261" s="20"/>
      <c r="S261" s="20"/>
      <c r="T261" s="206"/>
      <c r="U261" s="206"/>
      <c r="V261" s="206"/>
      <c r="W261" s="206"/>
      <c r="X261" s="205"/>
      <c r="Y261" s="5"/>
      <c r="Z261" s="5"/>
      <c r="AA261" s="20"/>
      <c r="AB261" s="20"/>
      <c r="AC261" s="20"/>
      <c r="AD261" s="20"/>
      <c r="AE261" s="20"/>
      <c r="AF261" s="20"/>
      <c r="AG261" s="5"/>
      <c r="AH261" s="5"/>
      <c r="AI261" s="20"/>
      <c r="AJ261" s="20"/>
      <c r="AK261" s="20"/>
      <c r="AL261" s="20"/>
      <c r="AM261" s="5"/>
      <c r="AN261" s="20"/>
      <c r="AO261" s="5"/>
    </row>
    <row r="262" spans="1:41" ht="14.25">
      <c r="A262" s="5"/>
      <c r="B262" s="20"/>
      <c r="C262" s="205"/>
      <c r="D262" s="20"/>
      <c r="E262" s="20"/>
      <c r="F262" s="20"/>
      <c r="G262" s="205"/>
      <c r="H262" s="20"/>
      <c r="I262" s="206"/>
      <c r="J262" s="206"/>
      <c r="K262" s="206"/>
      <c r="L262" s="206"/>
      <c r="M262" s="206"/>
      <c r="N262" s="5"/>
      <c r="O262" s="206"/>
      <c r="P262" s="205"/>
      <c r="Q262" s="5"/>
      <c r="R262" s="20"/>
      <c r="S262" s="20"/>
      <c r="T262" s="206"/>
      <c r="U262" s="206"/>
      <c r="V262" s="206"/>
      <c r="W262" s="206"/>
      <c r="X262" s="205"/>
      <c r="Y262" s="5"/>
      <c r="Z262" s="5"/>
      <c r="AA262" s="20"/>
      <c r="AB262" s="20"/>
      <c r="AC262" s="20"/>
      <c r="AD262" s="20"/>
      <c r="AE262" s="20"/>
      <c r="AF262" s="20"/>
      <c r="AG262" s="5"/>
      <c r="AH262" s="5"/>
      <c r="AI262" s="20"/>
      <c r="AJ262" s="20"/>
      <c r="AK262" s="20"/>
      <c r="AL262" s="20"/>
      <c r="AM262" s="5"/>
      <c r="AN262" s="20"/>
      <c r="AO262" s="5"/>
    </row>
    <row r="263" spans="1:41" ht="14.25">
      <c r="A263" s="5"/>
      <c r="B263" s="20"/>
      <c r="C263" s="205"/>
      <c r="D263" s="20"/>
      <c r="E263" s="20"/>
      <c r="F263" s="20"/>
      <c r="G263" s="205"/>
      <c r="H263" s="20"/>
      <c r="I263" s="206"/>
      <c r="J263" s="206"/>
      <c r="K263" s="206"/>
      <c r="L263" s="206"/>
      <c r="M263" s="206"/>
      <c r="N263" s="5"/>
      <c r="O263" s="206"/>
      <c r="P263" s="205"/>
      <c r="Q263" s="5"/>
      <c r="R263" s="20"/>
      <c r="S263" s="20"/>
      <c r="T263" s="206"/>
      <c r="U263" s="206"/>
      <c r="V263" s="206"/>
      <c r="W263" s="206"/>
      <c r="X263" s="205"/>
      <c r="Y263" s="5"/>
      <c r="Z263" s="5"/>
      <c r="AA263" s="20"/>
      <c r="AB263" s="20"/>
      <c r="AC263" s="20"/>
      <c r="AD263" s="20"/>
      <c r="AE263" s="20"/>
      <c r="AF263" s="20"/>
      <c r="AG263" s="5"/>
      <c r="AH263" s="5"/>
      <c r="AI263" s="20"/>
      <c r="AJ263" s="20"/>
      <c r="AK263" s="20"/>
      <c r="AL263" s="20"/>
      <c r="AM263" s="5"/>
      <c r="AN263" s="20"/>
      <c r="AO263" s="5"/>
    </row>
    <row r="264" spans="1:41" ht="14.25">
      <c r="A264" s="5"/>
      <c r="B264" s="20"/>
      <c r="C264" s="205"/>
      <c r="D264" s="20"/>
      <c r="E264" s="20"/>
      <c r="F264" s="20"/>
      <c r="G264" s="205"/>
      <c r="H264" s="20"/>
      <c r="I264" s="206"/>
      <c r="J264" s="206"/>
      <c r="K264" s="206"/>
      <c r="L264" s="206"/>
      <c r="M264" s="206"/>
      <c r="N264" s="5"/>
      <c r="O264" s="206"/>
      <c r="P264" s="205"/>
      <c r="Q264" s="5"/>
      <c r="R264" s="20"/>
      <c r="S264" s="20"/>
      <c r="T264" s="206"/>
      <c r="U264" s="206"/>
      <c r="V264" s="206"/>
      <c r="W264" s="206"/>
      <c r="X264" s="205"/>
      <c r="Y264" s="5"/>
      <c r="Z264" s="5"/>
      <c r="AA264" s="20"/>
      <c r="AB264" s="20"/>
      <c r="AC264" s="20"/>
      <c r="AD264" s="20"/>
      <c r="AE264" s="20"/>
      <c r="AF264" s="20"/>
      <c r="AG264" s="5"/>
      <c r="AH264" s="5"/>
      <c r="AI264" s="20"/>
      <c r="AJ264" s="20"/>
      <c r="AK264" s="20"/>
      <c r="AL264" s="20"/>
      <c r="AM264" s="5"/>
      <c r="AN264" s="20"/>
      <c r="AO264" s="5"/>
    </row>
    <row r="265" spans="1:41" ht="14.25">
      <c r="A265" s="5"/>
      <c r="B265" s="20"/>
      <c r="C265" s="205"/>
      <c r="D265" s="20"/>
      <c r="E265" s="20"/>
      <c r="F265" s="20"/>
      <c r="G265" s="205"/>
      <c r="H265" s="20"/>
      <c r="I265" s="206"/>
      <c r="J265" s="206"/>
      <c r="K265" s="206"/>
      <c r="L265" s="206"/>
      <c r="M265" s="206"/>
      <c r="N265" s="5"/>
      <c r="O265" s="206"/>
      <c r="P265" s="205"/>
      <c r="Q265" s="5"/>
      <c r="R265" s="20"/>
      <c r="S265" s="20"/>
      <c r="T265" s="206"/>
      <c r="U265" s="206"/>
      <c r="V265" s="206"/>
      <c r="W265" s="206"/>
      <c r="X265" s="205"/>
      <c r="Y265" s="5"/>
      <c r="Z265" s="5"/>
      <c r="AA265" s="20"/>
      <c r="AB265" s="20"/>
      <c r="AC265" s="20"/>
      <c r="AD265" s="20"/>
      <c r="AE265" s="20"/>
      <c r="AF265" s="20"/>
      <c r="AG265" s="5"/>
      <c r="AH265" s="5"/>
      <c r="AI265" s="20"/>
      <c r="AJ265" s="20"/>
      <c r="AK265" s="20"/>
      <c r="AL265" s="20"/>
      <c r="AM265" s="5"/>
      <c r="AN265" s="20"/>
      <c r="AO265" s="5"/>
    </row>
    <row r="266" spans="1:41" ht="14.25">
      <c r="A266" s="5"/>
      <c r="B266" s="20"/>
      <c r="C266" s="205"/>
      <c r="D266" s="20"/>
      <c r="E266" s="20"/>
      <c r="F266" s="20"/>
      <c r="G266" s="205"/>
      <c r="H266" s="20"/>
      <c r="I266" s="206"/>
      <c r="J266" s="206"/>
      <c r="K266" s="206"/>
      <c r="L266" s="206"/>
      <c r="M266" s="206"/>
      <c r="N266" s="5"/>
      <c r="O266" s="206"/>
      <c r="P266" s="205"/>
      <c r="Q266" s="5"/>
      <c r="R266" s="20"/>
      <c r="S266" s="20"/>
      <c r="T266" s="206"/>
      <c r="U266" s="206"/>
      <c r="V266" s="206"/>
      <c r="W266" s="206"/>
      <c r="X266" s="205"/>
      <c r="Y266" s="5"/>
      <c r="Z266" s="5"/>
      <c r="AA266" s="20"/>
      <c r="AB266" s="20"/>
      <c r="AC266" s="20"/>
      <c r="AD266" s="20"/>
      <c r="AE266" s="20"/>
      <c r="AF266" s="20"/>
      <c r="AG266" s="5"/>
      <c r="AH266" s="5"/>
      <c r="AI266" s="20"/>
      <c r="AJ266" s="20"/>
      <c r="AK266" s="20"/>
      <c r="AL266" s="20"/>
      <c r="AM266" s="5"/>
      <c r="AN266" s="20"/>
      <c r="AO266" s="5"/>
    </row>
    <row r="267" spans="1:41" ht="14.25">
      <c r="A267" s="5"/>
      <c r="B267" s="20"/>
      <c r="C267" s="205"/>
      <c r="D267" s="20"/>
      <c r="E267" s="20"/>
      <c r="F267" s="20"/>
      <c r="G267" s="205"/>
      <c r="H267" s="20"/>
      <c r="I267" s="206"/>
      <c r="J267" s="206"/>
      <c r="K267" s="206"/>
      <c r="L267" s="206"/>
      <c r="M267" s="206"/>
      <c r="N267" s="5"/>
      <c r="O267" s="206"/>
      <c r="P267" s="205"/>
      <c r="Q267" s="5"/>
      <c r="R267" s="20"/>
      <c r="S267" s="20"/>
      <c r="T267" s="206"/>
      <c r="U267" s="206"/>
      <c r="V267" s="206"/>
      <c r="W267" s="206"/>
      <c r="X267" s="205"/>
      <c r="Y267" s="5"/>
      <c r="Z267" s="5"/>
      <c r="AA267" s="20"/>
      <c r="AB267" s="20"/>
      <c r="AC267" s="20"/>
      <c r="AD267" s="20"/>
      <c r="AE267" s="20"/>
      <c r="AF267" s="20"/>
      <c r="AG267" s="5"/>
      <c r="AH267" s="5"/>
      <c r="AI267" s="20"/>
      <c r="AJ267" s="20"/>
      <c r="AK267" s="20"/>
      <c r="AL267" s="20"/>
      <c r="AM267" s="5"/>
      <c r="AN267" s="20"/>
      <c r="AO267" s="5"/>
    </row>
    <row r="268" spans="1:41" ht="14.25">
      <c r="A268" s="5"/>
      <c r="B268" s="20"/>
      <c r="C268" s="205"/>
      <c r="D268" s="20"/>
      <c r="E268" s="20"/>
      <c r="F268" s="20"/>
      <c r="G268" s="205"/>
      <c r="H268" s="20"/>
      <c r="I268" s="206"/>
      <c r="J268" s="206"/>
      <c r="K268" s="206"/>
      <c r="L268" s="206"/>
      <c r="M268" s="206"/>
      <c r="N268" s="5"/>
      <c r="O268" s="206"/>
      <c r="P268" s="205"/>
      <c r="Q268" s="5"/>
      <c r="R268" s="20"/>
      <c r="S268" s="20"/>
      <c r="T268" s="206"/>
      <c r="U268" s="206"/>
      <c r="V268" s="206"/>
      <c r="W268" s="206"/>
      <c r="X268" s="205"/>
      <c r="Y268" s="5"/>
      <c r="Z268" s="5"/>
      <c r="AA268" s="20"/>
      <c r="AB268" s="20"/>
      <c r="AC268" s="20"/>
      <c r="AD268" s="20"/>
      <c r="AE268" s="20"/>
      <c r="AF268" s="20"/>
      <c r="AG268" s="5"/>
      <c r="AH268" s="5"/>
      <c r="AI268" s="20"/>
      <c r="AJ268" s="20"/>
      <c r="AK268" s="20"/>
      <c r="AL268" s="20"/>
      <c r="AM268" s="5"/>
      <c r="AN268" s="20"/>
      <c r="AO268" s="5"/>
    </row>
    <row r="269" spans="1:41" ht="14.25">
      <c r="A269" s="5"/>
      <c r="B269" s="20"/>
      <c r="C269" s="205"/>
      <c r="D269" s="20"/>
      <c r="E269" s="20"/>
      <c r="F269" s="20"/>
      <c r="G269" s="205"/>
      <c r="H269" s="20"/>
      <c r="I269" s="206"/>
      <c r="J269" s="206"/>
      <c r="K269" s="206"/>
      <c r="L269" s="206"/>
      <c r="M269" s="206"/>
      <c r="N269" s="5"/>
      <c r="O269" s="206"/>
      <c r="P269" s="205"/>
      <c r="Q269" s="5"/>
      <c r="R269" s="20"/>
      <c r="S269" s="20"/>
      <c r="T269" s="206"/>
      <c r="U269" s="206"/>
      <c r="V269" s="206"/>
      <c r="W269" s="206"/>
      <c r="X269" s="205"/>
      <c r="Y269" s="5"/>
      <c r="Z269" s="5"/>
      <c r="AA269" s="20"/>
      <c r="AB269" s="20"/>
      <c r="AC269" s="20"/>
      <c r="AD269" s="20"/>
      <c r="AE269" s="20"/>
      <c r="AF269" s="20"/>
      <c r="AG269" s="5"/>
      <c r="AH269" s="5"/>
      <c r="AI269" s="20"/>
      <c r="AJ269" s="20"/>
      <c r="AK269" s="20"/>
      <c r="AL269" s="20"/>
      <c r="AM269" s="5"/>
      <c r="AN269" s="20"/>
      <c r="AO269" s="5"/>
    </row>
    <row r="270" spans="1:41" ht="14.25">
      <c r="A270" s="5"/>
      <c r="B270" s="20"/>
      <c r="C270" s="205"/>
      <c r="D270" s="20"/>
      <c r="E270" s="20"/>
      <c r="F270" s="20"/>
      <c r="G270" s="205"/>
      <c r="H270" s="20"/>
      <c r="I270" s="206"/>
      <c r="J270" s="206"/>
      <c r="K270" s="206"/>
      <c r="L270" s="206"/>
      <c r="M270" s="206"/>
      <c r="N270" s="5"/>
      <c r="O270" s="206"/>
      <c r="P270" s="205"/>
      <c r="Q270" s="5"/>
      <c r="R270" s="20"/>
      <c r="S270" s="20"/>
      <c r="T270" s="206"/>
      <c r="U270" s="206"/>
      <c r="V270" s="206"/>
      <c r="W270" s="206"/>
      <c r="X270" s="205"/>
      <c r="Y270" s="5"/>
      <c r="Z270" s="5"/>
      <c r="AA270" s="20"/>
      <c r="AB270" s="20"/>
      <c r="AC270" s="20"/>
      <c r="AD270" s="20"/>
      <c r="AE270" s="20"/>
      <c r="AF270" s="20"/>
      <c r="AG270" s="5"/>
      <c r="AH270" s="5"/>
      <c r="AI270" s="20"/>
      <c r="AJ270" s="20"/>
      <c r="AK270" s="20"/>
      <c r="AL270" s="20"/>
      <c r="AM270" s="5"/>
      <c r="AN270" s="20"/>
      <c r="AO270" s="5"/>
    </row>
    <row r="271" spans="1:41" ht="14.25">
      <c r="A271" s="5"/>
      <c r="B271" s="20"/>
      <c r="C271" s="205"/>
      <c r="D271" s="20"/>
      <c r="E271" s="20"/>
      <c r="F271" s="20"/>
      <c r="G271" s="205"/>
      <c r="H271" s="20"/>
      <c r="I271" s="206"/>
      <c r="J271" s="206"/>
      <c r="K271" s="206"/>
      <c r="L271" s="206"/>
      <c r="M271" s="206"/>
      <c r="N271" s="5"/>
      <c r="O271" s="206"/>
      <c r="P271" s="205"/>
      <c r="Q271" s="5"/>
      <c r="R271" s="20"/>
      <c r="S271" s="20"/>
      <c r="T271" s="206"/>
      <c r="U271" s="206"/>
      <c r="V271" s="206"/>
      <c r="W271" s="206"/>
      <c r="X271" s="205"/>
      <c r="Y271" s="5"/>
      <c r="Z271" s="5"/>
      <c r="AA271" s="20"/>
      <c r="AB271" s="20"/>
      <c r="AC271" s="20"/>
      <c r="AD271" s="20"/>
      <c r="AE271" s="20"/>
      <c r="AF271" s="20"/>
      <c r="AG271" s="5"/>
      <c r="AH271" s="5"/>
      <c r="AI271" s="20"/>
      <c r="AJ271" s="20"/>
      <c r="AK271" s="20"/>
      <c r="AL271" s="20"/>
      <c r="AM271" s="5"/>
      <c r="AN271" s="20"/>
      <c r="AO271" s="5"/>
    </row>
    <row r="272" spans="1:41" ht="14.25">
      <c r="A272" s="5"/>
      <c r="B272" s="20"/>
      <c r="C272" s="205"/>
      <c r="D272" s="20"/>
      <c r="E272" s="20"/>
      <c r="F272" s="20"/>
      <c r="G272" s="205"/>
      <c r="H272" s="20"/>
      <c r="I272" s="206"/>
      <c r="J272" s="206"/>
      <c r="K272" s="206"/>
      <c r="L272" s="206"/>
      <c r="M272" s="206"/>
      <c r="N272" s="5"/>
      <c r="O272" s="206"/>
      <c r="P272" s="205"/>
      <c r="Q272" s="5"/>
      <c r="R272" s="20"/>
      <c r="S272" s="20"/>
      <c r="T272" s="206"/>
      <c r="U272" s="206"/>
      <c r="V272" s="206"/>
      <c r="W272" s="206"/>
      <c r="X272" s="205"/>
      <c r="Y272" s="5"/>
      <c r="Z272" s="5"/>
      <c r="AA272" s="20"/>
      <c r="AB272" s="20"/>
      <c r="AC272" s="20"/>
      <c r="AD272" s="20"/>
      <c r="AE272" s="20"/>
      <c r="AF272" s="20"/>
      <c r="AG272" s="5"/>
      <c r="AH272" s="5"/>
      <c r="AI272" s="20"/>
      <c r="AJ272" s="20"/>
      <c r="AK272" s="20"/>
      <c r="AL272" s="20"/>
      <c r="AM272" s="5"/>
      <c r="AN272" s="20"/>
      <c r="AO272" s="5"/>
    </row>
    <row r="273" spans="1:41" ht="14.25">
      <c r="A273" s="5"/>
      <c r="B273" s="20"/>
      <c r="C273" s="205"/>
      <c r="D273" s="20"/>
      <c r="E273" s="20"/>
      <c r="F273" s="20"/>
      <c r="G273" s="205"/>
      <c r="H273" s="20"/>
      <c r="I273" s="206"/>
      <c r="J273" s="206"/>
      <c r="K273" s="206"/>
      <c r="L273" s="206"/>
      <c r="M273" s="206"/>
      <c r="N273" s="5"/>
      <c r="O273" s="206"/>
      <c r="P273" s="205"/>
      <c r="Q273" s="5"/>
      <c r="R273" s="20"/>
      <c r="S273" s="20"/>
      <c r="T273" s="206"/>
      <c r="U273" s="206"/>
      <c r="V273" s="206"/>
      <c r="W273" s="206"/>
      <c r="X273" s="205"/>
      <c r="Y273" s="5"/>
      <c r="Z273" s="5"/>
      <c r="AA273" s="20"/>
      <c r="AB273" s="20"/>
      <c r="AC273" s="20"/>
      <c r="AD273" s="20"/>
      <c r="AE273" s="20"/>
      <c r="AF273" s="20"/>
      <c r="AG273" s="5"/>
      <c r="AH273" s="5"/>
      <c r="AI273" s="20"/>
      <c r="AJ273" s="20"/>
      <c r="AK273" s="20"/>
      <c r="AL273" s="20"/>
      <c r="AM273" s="5"/>
      <c r="AN273" s="20"/>
      <c r="AO273" s="5"/>
    </row>
    <row r="274" spans="1:41" ht="14.25">
      <c r="A274" s="5"/>
      <c r="B274" s="20"/>
      <c r="C274" s="205"/>
      <c r="D274" s="20"/>
      <c r="E274" s="20"/>
      <c r="F274" s="20"/>
      <c r="G274" s="205"/>
      <c r="H274" s="20"/>
      <c r="I274" s="206"/>
      <c r="J274" s="206"/>
      <c r="K274" s="206"/>
      <c r="L274" s="206"/>
      <c r="M274" s="206"/>
      <c r="N274" s="5"/>
      <c r="O274" s="206"/>
      <c r="P274" s="205"/>
      <c r="Q274" s="5"/>
      <c r="R274" s="20"/>
      <c r="S274" s="20"/>
      <c r="T274" s="206"/>
      <c r="U274" s="206"/>
      <c r="V274" s="206"/>
      <c r="W274" s="206"/>
      <c r="X274" s="205"/>
      <c r="Y274" s="5"/>
      <c r="Z274" s="5"/>
      <c r="AA274" s="20"/>
      <c r="AB274" s="20"/>
      <c r="AC274" s="20"/>
      <c r="AD274" s="20"/>
      <c r="AE274" s="20"/>
      <c r="AF274" s="20"/>
      <c r="AG274" s="5"/>
      <c r="AH274" s="5"/>
      <c r="AI274" s="20"/>
      <c r="AJ274" s="20"/>
      <c r="AK274" s="20"/>
      <c r="AL274" s="20"/>
      <c r="AM274" s="5"/>
      <c r="AN274" s="20"/>
      <c r="AO274" s="5"/>
    </row>
    <row r="275" spans="1:41" ht="14.25">
      <c r="A275" s="5"/>
      <c r="B275" s="20"/>
      <c r="C275" s="205"/>
      <c r="D275" s="20"/>
      <c r="E275" s="20"/>
      <c r="F275" s="20"/>
      <c r="G275" s="205"/>
      <c r="H275" s="20"/>
      <c r="I275" s="206"/>
      <c r="J275" s="206"/>
      <c r="K275" s="206"/>
      <c r="L275" s="206"/>
      <c r="M275" s="206"/>
      <c r="N275" s="5"/>
      <c r="O275" s="206"/>
      <c r="P275" s="205"/>
      <c r="Q275" s="5"/>
      <c r="R275" s="20"/>
      <c r="S275" s="20"/>
      <c r="T275" s="206"/>
      <c r="U275" s="206"/>
      <c r="V275" s="206"/>
      <c r="W275" s="206"/>
      <c r="X275" s="205"/>
      <c r="Y275" s="5"/>
      <c r="Z275" s="5"/>
      <c r="AA275" s="20"/>
      <c r="AB275" s="20"/>
      <c r="AC275" s="20"/>
      <c r="AD275" s="20"/>
      <c r="AE275" s="20"/>
      <c r="AF275" s="20"/>
      <c r="AG275" s="5"/>
      <c r="AH275" s="5"/>
      <c r="AI275" s="20"/>
      <c r="AJ275" s="20"/>
      <c r="AK275" s="20"/>
      <c r="AL275" s="20"/>
      <c r="AM275" s="5"/>
      <c r="AN275" s="20"/>
      <c r="AO275" s="5"/>
    </row>
    <row r="276" spans="1:41" ht="14.25">
      <c r="A276" s="5"/>
      <c r="B276" s="20"/>
      <c r="C276" s="205"/>
      <c r="D276" s="20"/>
      <c r="E276" s="20"/>
      <c r="F276" s="20"/>
      <c r="G276" s="205"/>
      <c r="H276" s="20"/>
      <c r="I276" s="206"/>
      <c r="J276" s="206"/>
      <c r="K276" s="206"/>
      <c r="L276" s="206"/>
      <c r="M276" s="206"/>
      <c r="N276" s="5"/>
      <c r="O276" s="206"/>
      <c r="P276" s="205"/>
      <c r="Q276" s="5"/>
      <c r="R276" s="20"/>
      <c r="S276" s="20"/>
      <c r="T276" s="206"/>
      <c r="U276" s="206"/>
      <c r="V276" s="206"/>
      <c r="W276" s="206"/>
      <c r="X276" s="205"/>
      <c r="Y276" s="5"/>
      <c r="Z276" s="5"/>
      <c r="AA276" s="20"/>
      <c r="AB276" s="20"/>
      <c r="AC276" s="20"/>
      <c r="AD276" s="20"/>
      <c r="AE276" s="20"/>
      <c r="AF276" s="20"/>
      <c r="AG276" s="5"/>
      <c r="AH276" s="5"/>
      <c r="AI276" s="20"/>
      <c r="AJ276" s="20"/>
      <c r="AK276" s="20"/>
      <c r="AL276" s="20"/>
      <c r="AM276" s="5"/>
      <c r="AN276" s="20"/>
      <c r="AO276" s="5"/>
    </row>
  </sheetData>
  <sheetProtection/>
  <protectedRanges>
    <protectedRange sqref="G163:J163" name="区域2_1_2"/>
    <protectedRange sqref="R189:S189" name="区域2_17"/>
    <protectedRange sqref="R74:S74" name="区域2_3_2"/>
    <protectedRange sqref="R59" name="区域2_9_1"/>
    <protectedRange sqref="R58" name="区域2_10_1"/>
    <protectedRange sqref="Y189" name="区域2_18"/>
    <protectedRange sqref="Y74:Z74" name="区域2_3_3"/>
    <protectedRange sqref="G165" name="区域1_5_3_2_10_1_1_1_1_1"/>
    <protectedRange sqref="Y72:Z72" name="区域2_13_2_1"/>
    <protectedRange sqref="Y228" name="区域2_4_3_1"/>
    <protectedRange sqref="Z228" name="区域2_6_2_1"/>
    <protectedRange sqref="P187:Q187" name="区域2_8_4"/>
    <protectedRange sqref="Y187" name="区域2_8_2_1_1"/>
    <protectedRange sqref="Y187:Z187" name="区域2_8_3_1_1"/>
    <protectedRange sqref="R140" name="区域2_10_1_1"/>
    <protectedRange sqref="R176" name="区域2_4_1_3"/>
    <protectedRange sqref="R37" name="区域2_4_1_1_1"/>
    <protectedRange sqref="R160" name="区域2_17_1"/>
    <protectedRange sqref="S190" name="区域2_17_2"/>
    <protectedRange sqref="P197:Q197" name="区域2_13"/>
    <protectedRange sqref="S35" name="区域2_2_1"/>
    <protectedRange sqref="P247:Q247" name="区域2_11_1_1_1_1_1_1_1_1_1_1"/>
    <protectedRange sqref="M252:N252" name="区域2_5"/>
    <protectedRange sqref="S247" name="区域2_22_1"/>
    <protectedRange sqref="Y252:Z252" name="区域2_23_1"/>
    <protectedRange sqref="Y253:Z253" name="区域2_27"/>
    <protectedRange sqref="Y254:Z254" name="区域2_28"/>
    <protectedRange sqref="R253:S253" name="区域2_8_1"/>
    <protectedRange sqref="R254:S254" name="区域2_9_4"/>
    <protectedRange sqref="R255" name="区域2_29"/>
    <protectedRange sqref="S255" name="区域2_8_1_1"/>
    <protectedRange sqref="R256:S256" name="区域2_30"/>
    <protectedRange sqref="R257:S257" name="区域2_31"/>
    <protectedRange sqref="R252" name="区域2_8_2_1_1_1"/>
    <protectedRange sqref="S247" name="区域2_22_1_1"/>
    <protectedRange sqref="Y258" name="区域2_12_2"/>
    <protectedRange sqref="Z258" name="区域2_13_3"/>
    <protectedRange sqref="R279" name="区域2_36"/>
    <protectedRange sqref="R275" name="区域2_8_2_1_3"/>
    <protectedRange sqref="S275" name="区域2_19_1_1_2"/>
    <protectedRange sqref="Y275" name="区域2_15_1_1_1"/>
    <protectedRange sqref="Z275" name="区域2_14_1_1_1_1"/>
    <protectedRange sqref="N37 M74:N74 M52:N54 M58 M183:N183 M71:N72 M34:M35 M85 N84:N85 M67:N67 M113:N116 N112 N117 N127 M128:N133 M136:N181 M118:N122 M125:N126 M86:N96 N97 M98:N111" name="区域2_39"/>
    <protectedRange sqref="Q181 Q162 P73:Q73 P92:Q92 P103:Q104 P176:Q176 P111:Q112 P141:Q141 P181:P182" name="区域2_40"/>
    <protectedRange sqref="R161:S161" name="区域2_41"/>
    <protectedRange sqref="Y167:Z167" name="区域2_46"/>
    <protectedRange sqref="P256:Q256" name="区域2_44"/>
    <protectedRange sqref="P247:Q247" name="区域2_11_1_1_1_1_1_1_1_1"/>
    <protectedRange sqref="P253:Q253" name="区域2_11_1_1_1_1_1_1_1_2_1_1"/>
    <protectedRange sqref="P254:Q254" name="区域2_11_1_1_1_1_1_1_1_2_1_1_1"/>
    <protectedRange sqref="P255:Q255" name="区域2_11_1_1_1_1_1_1_1_2_1_1_1_1"/>
    <protectedRange sqref="P257:Q257" name="区域2_11_1_1_1_1_1_1_1_2_1_1_1_1_1"/>
    <protectedRange sqref="P258:Q258" name="区域2_11_1_1_1_1_1_1_1_2_1_1_1_1_1_1"/>
    <protectedRange sqref="M246:N251" name="区域2_5_5"/>
    <protectedRange sqref="S241" name="区域2_19_1_1_3"/>
    <protectedRange sqref="Y246" name="区域2_15_1_1_2"/>
    <protectedRange sqref="Z246" name="区域2_14_1_1_1_2"/>
    <protectedRange sqref="M247:N248" name="区域2_6_5"/>
    <protectedRange sqref="S242" name="区域2_2_2_4"/>
    <protectedRange sqref="S243" name="区域2_2_1_1_1"/>
    <protectedRange sqref="Y247:Z247" name="区域2_3_5_1"/>
    <protectedRange sqref="Y248:Z248" name="区域2_4_5_1"/>
    <protectedRange sqref="R247" name="区域2_25_1"/>
    <protectedRange sqref="S242" name="区域2_2_3_3"/>
    <protectedRange sqref="R248" name="区域2_7_2_1"/>
    <protectedRange sqref="S243" name="区域2_2_1_2_1"/>
    <protectedRange sqref="Y249:Z249" name="区域2_5_4_2"/>
    <protectedRange sqref="Y250:Z250" name="区域2_5_4_1_1"/>
    <protectedRange sqref="S249" name="区域2_2_2_2_1"/>
    <protectedRange sqref="S247" name="区域2_2_2_1_1_1"/>
    <protectedRange sqref="R246" name="区域2_8_2_1_2_1"/>
    <protectedRange sqref="S241" name="区域2_19_1_1_1_1"/>
    <protectedRange sqref="K251" name="区域2_32_1"/>
    <protectedRange sqref="M251:N251" name="区域2_33_1"/>
    <protectedRange sqref="P246:Q246" name="区域2_11_1_1_1_1"/>
    <protectedRange sqref="R251:S251" name="区域2_34_1"/>
    <protectedRange sqref="Y251:Z251" name="区域2_35_1"/>
    <protectedRange sqref="P246:Q246" name="区域2_11_1_1_1_1_1_1_1_3"/>
    <protectedRange sqref="P247:Q247" name="区域2_11_1_1_1_1_1_1_1_2_1_2"/>
    <protectedRange sqref="P248:Q248" name="区域2_11_1_1_1_1_1_1_1_2_2_1"/>
    <protectedRange sqref="P246:Q246" name="区域2_11_1_1_1_1_1_1_1_2_1_1_1_1_1_2_1"/>
    <protectedRange sqref="P261:Q261" name="区域2_40_2"/>
    <protectedRange sqref="P265:Q265" name="区域2_40_3"/>
    <protectedRange sqref="M264:N264" name="区域2_20_1"/>
    <protectedRange sqref="M264:N264" name="区域2_1_5_1"/>
    <protectedRange sqref="P269:Q269" name="区域2_13_2_2"/>
    <protectedRange sqref="Z269" name="区域2_5_3_1"/>
    <protectedRange sqref="M270:N270" name="区域2_14_1_2"/>
    <protectedRange sqref="P270:Q270" name="区域2_14_1_1_1"/>
    <protectedRange sqref="S270" name="区域2_7_1"/>
    <protectedRange sqref="Y270" name="区域2_3_1_1_1"/>
    <protectedRange sqref="Z270" name="区域2_5_1_1_1"/>
    <protectedRange sqref="M272:N273" name="区域2_22_2"/>
    <protectedRange sqref="P267:Q268" name="区域2_23_2"/>
    <protectedRange sqref="Y272:Z273" name="区域2_24_1"/>
    <protectedRange sqref="P267:Q268" name="区域2_40_7"/>
    <protectedRange sqref="P274:Q274" name="区域2_40_8"/>
    <protectedRange sqref="P277:Q277" name="区域2_40_9"/>
    <protectedRange sqref="P51:Q51" name="区域2_40_11"/>
    <protectedRange sqref="P168:Q168" name="区域2_40_1"/>
    <protectedRange sqref="N105" name="区域2_3_5"/>
    <protectedRange sqref="N105" name="区域2_1_4_1"/>
    <protectedRange sqref="Y99:Z100" name="区域2_38_1_1"/>
    <protectedRange sqref="Q180" name="区域2_40_12"/>
    <protectedRange sqref="M186:N186" name="区域2_39_1"/>
    <protectedRange sqref="O160" name="区域2_8_2"/>
    <protectedRange sqref="O160" name="区域2_1_2_1"/>
    <protectedRange sqref="W160" name="区域2_1_2_2"/>
    <protectedRange sqref="W160" name="区域2_8_2_2"/>
    <protectedRange sqref="W160" name="区域2_1_2_1_1"/>
    <protectedRange sqref="P99:Q99" name="区域2_37_1_1_3"/>
    <protectedRange sqref="M113:N113 M174:N176 M184:N184" name="区域2_39_5"/>
    <protectedRange sqref="Q24 P184:Q184" name="区域2_40_6_2"/>
    <protectedRange sqref="M94:O94" name="区域2_40_19_2"/>
    <protectedRange sqref="M94:N94" name="区域2_39_5_1"/>
    <protectedRange sqref="M34:N34" name="区域2_39_6"/>
    <protectedRange sqref="M182:N182" name="区域2_39_9"/>
    <protectedRange sqref="Q182" name="区域2_40_10"/>
    <protectedRange sqref="Q105" name="区域2_1"/>
    <protectedRange sqref="Y105:Z105" name="区域2_2"/>
    <protectedRange sqref="Q161" name="区域2_40_15"/>
    <protectedRange sqref="P52:Q52" name="区域2_40_20"/>
    <protectedRange sqref="P58:Q58" name="区域2_7_1_2_3_1"/>
    <protectedRange sqref="P59:Q59 P160 P179:Q179" name="区域2_40_25"/>
    <protectedRange sqref="P91 P129:Q129" name="区域2_40_26"/>
    <protectedRange sqref="P60:Q60" name="区域2_40_16_1_1"/>
    <protectedRange sqref="N80" name="区域2_1_4"/>
    <protectedRange sqref="Y80:Z80" name="区域2_1_5"/>
    <protectedRange sqref="Q84" name="区域2_15"/>
    <protectedRange sqref="Y84:Z84" name="区域2_16"/>
    <protectedRange sqref="Y88:Z88" name="区域2_4_2"/>
    <protectedRange sqref="Y87:Z87" name="区域2_6_1"/>
    <protectedRange sqref="M88:N88" name="区域2_4_6"/>
    <protectedRange sqref="M87:N87" name="区域2_6_7"/>
    <protectedRange sqref="Q88" name="区域2_4_7"/>
    <protectedRange sqref="Q87" name="区域2_6_8"/>
    <protectedRange sqref="R88" name="区域2_4_8"/>
    <protectedRange sqref="S87:S88" name="区域2_3_6"/>
    <protectedRange sqref="R87" name="区域2_6_9"/>
    <protectedRange sqref="S67" name="区域2_3_7"/>
    <protectedRange sqref="M30:N30" name="区域2_1_2_5"/>
    <protectedRange sqref="R30:S30" name="区域2_1_2_7"/>
    <protectedRange sqref="Y30:Z30" name="区域2_1_2_8"/>
    <protectedRange sqref="Q75" name="区域2_40_1_1"/>
    <protectedRange sqref="Q75" name="区域2_40_4_1"/>
    <protectedRange sqref="P167 Q45:Q47 Q49:Q63 Q179 Q73:Q78 Q69:Q71 Q65:Q67" name="区域2_40_4_1_2"/>
    <protectedRange sqref="M75:N75" name="区域2_39_3_1"/>
    <protectedRange sqref="M164:N164" name="区域2_39_1_1"/>
    <protectedRange sqref="M164:N164" name="区域2_2_8_1"/>
    <protectedRange sqref="M78:N78" name="区域2_39_2_1"/>
    <protectedRange sqref="M79:N79" name="区域2_39_1_1_1"/>
    <protectedRange sqref="P18:Q18" name="区域2_1_1_1"/>
    <protectedRange sqref="Y18:Z18" name="区域2_5_2"/>
    <protectedRange sqref="P177:Q177" name="区域2_2_2"/>
    <protectedRange sqref="Q35" name="区域2_2_6_1_2"/>
    <protectedRange sqref="Q35" name="区域2_40_18_1_1"/>
    <protectedRange sqref="Q35" name="区域2_2_6_1_1_1"/>
    <protectedRange sqref="Q98" name="区域2"/>
    <protectedRange sqref="R98" name="区域2_7"/>
    <protectedRange sqref="Y98:Z98" name="区域2_8"/>
    <protectedRange sqref="Y140:Z140" name="区域2_20"/>
    <protectedRange sqref="R97" name="区域2_23"/>
    <protectedRange sqref="Y97:Z97" name="区域2_24"/>
    <protectedRange sqref="Q96" name="区域2_13_2_2_1_1_1"/>
    <protectedRange sqref="P45:Q45" name="区域2_40_24"/>
    <protectedRange sqref="P44:Q44 P48:Q48" name="区域2_40_29"/>
    <protectedRange sqref="Q97" name="区域2_19"/>
    <protectedRange sqref="Q140" name="区域2_22"/>
    <protectedRange sqref="M86:N86" name="区域2_11"/>
    <protectedRange sqref="M83:N83" name="区域2_1_1"/>
    <protectedRange sqref="Y86:Z86" name="区域2_25"/>
    <protectedRange sqref="Y83:Z83" name="区域2_1_10"/>
    <protectedRange sqref="Y94" name="区域2_8_2_1_2_2"/>
    <protectedRange sqref="Y94:Z94" name="区域2_8_3_1_2_1"/>
    <protectedRange sqref="Z34" name="区域2_3_13_1_1"/>
    <protectedRange sqref="Z35" name="区域2_1_2_8_1_1"/>
    <protectedRange sqref="P174:Q174" name="区域2_40_4_3"/>
    <protectedRange sqref="M24:N24" name="区域2_39_5_2"/>
    <protectedRange sqref="P94:Q94" name="区域2_40_19_1_2_1"/>
    <protectedRange sqref="M35:N35" name="区域2_39_7_1"/>
    <protectedRange sqref="R65:R66" name="区域2_40_4_2"/>
    <protectedRange sqref="P159:Q159" name="区域2_40_6"/>
    <protectedRange sqref="P54:Q54" name="区域2_40_12_1"/>
    <protectedRange sqref="P53:Q53" name="区域2_40_18"/>
    <protectedRange sqref="P52:Q52" name="区域2_40_20_1"/>
    <protectedRange sqref="P52:Q52" name="区域2_40_14_1"/>
    <protectedRange sqref="P58:Q58" name="区域2_40_20_2"/>
    <protectedRange sqref="P58:Q58" name="区域2_8_2_1_4_2_1"/>
    <protectedRange sqref="P58:Q58" name="区域2_7_1_2_3_1_1"/>
    <protectedRange sqref="P59:Q59" name="区域2_7_1_1_1_2"/>
    <protectedRange sqref="P59:Q59 P160 P179:Q179" name="区域2_40_25_1"/>
    <protectedRange sqref="P164:Q164" name="区域2_40_26_1"/>
    <protectedRange sqref="P60:Q60" name="区域2_40_5_1"/>
    <protectedRange sqref="P60:Q60" name="区域2_40_16_1_1_1"/>
    <protectedRange sqref="P61:Q62" name="区域2_40_27"/>
    <protectedRange sqref="P64" name="区域2_3"/>
    <protectedRange sqref="M64" name="区域2_4"/>
    <protectedRange sqref="K64" name="区域2_6"/>
    <protectedRange sqref="R64:S64" name="区域2_10"/>
    <protectedRange sqref="Y64:Z64" name="区域2_9"/>
    <protectedRange sqref="P57" name="区域2_12"/>
    <protectedRange sqref="R57:S57" name="区域2_14"/>
    <protectedRange sqref="Y57:Z57" name="区域2_26"/>
    <protectedRange sqref="Y102:Z102" name="区域2_1_6"/>
    <protectedRange sqref="P102" name="区域2_1_7"/>
    <protectedRange sqref="Y108:Z108" name="区域2_32"/>
    <protectedRange sqref="AK24 AN24" name="区域2_40_6_2_1"/>
    <protectedRange sqref="M105" name="区域2_39_2"/>
    <protectedRange sqref="M105" name="区域2_3_5_2"/>
    <protectedRange sqref="M105" name="区域2_1_4_1_1"/>
    <protectedRange sqref="P105" name="区域2_1_8"/>
    <protectedRange sqref="R105:S105" name="区域2_16_1"/>
    <protectedRange sqref="R100:S100" name="区域2_34"/>
    <protectedRange sqref="N125 N46:N47" name="区域2_40_24_1"/>
    <protectedRange sqref="P46:P47" name="区域2_40_24_2"/>
    <protectedRange sqref="X125 X46:X47" name="区域2_40_29_1"/>
    <protectedRange sqref="P139" name="区域2_40_4"/>
    <protectedRange sqref="P87" name="区域2_6_8_1"/>
    <protectedRange sqref="Y43:Z43" name="区域2_21"/>
    <protectedRange sqref="K80" name="区域2_1_3"/>
    <protectedRange sqref="K79" name="区域2_39_1_1_1_1"/>
    <protectedRange sqref="K88" name="区域2_4_5"/>
    <protectedRange sqref="K87" name="区域2_6_6"/>
    <protectedRange sqref="P34:P35" name="区域2_40_18_1_1_1"/>
    <protectedRange sqref="P34:P35" name="区域2_2_6_1_2_1"/>
    <protectedRange sqref="P34:P35" name="区域2_40_18_1_1_1_1"/>
    <protectedRange sqref="P34:P35" name="区域2_2_6_1_1_1_1"/>
    <protectedRange sqref="P100" name="区域2_33"/>
    <protectedRange sqref="M96" name="区域2_39_3"/>
    <protectedRange sqref="P109" name="区域2_40_5"/>
    <protectedRange sqref="P98" name="区域2_35"/>
    <protectedRange sqref="M123:N134 M71:N71" name="区域2_39_4"/>
    <protectedRange sqref="P96" name="区域2_13_2_2_1_1_1_1_1"/>
    <protectedRange sqref="M97" name="区域2_39_7"/>
    <protectedRange sqref="P97" name="区域2_19_1"/>
    <protectedRange sqref="S97" name="区域2_23_3_1"/>
    <protectedRange sqref="P24" name="区域2_40_6_2_1_1"/>
  </protectedRanges>
  <mergeCells count="32">
    <mergeCell ref="B1:AC1"/>
    <mergeCell ref="B2:P2"/>
    <mergeCell ref="B3:AC3"/>
    <mergeCell ref="B5:B6"/>
    <mergeCell ref="C5:C6"/>
    <mergeCell ref="D5:D6"/>
    <mergeCell ref="E5:E6"/>
    <mergeCell ref="F5:F6"/>
    <mergeCell ref="G5:G6"/>
    <mergeCell ref="H5:H6"/>
    <mergeCell ref="I5:I6"/>
    <mergeCell ref="J5:J6"/>
    <mergeCell ref="K5:K6"/>
    <mergeCell ref="M5:S5"/>
    <mergeCell ref="T5:T6"/>
    <mergeCell ref="U5:U6"/>
    <mergeCell ref="V5:V6"/>
    <mergeCell ref="W5:W6"/>
    <mergeCell ref="X5:X6"/>
    <mergeCell ref="Y5:Z5"/>
    <mergeCell ref="AA5:AA6"/>
    <mergeCell ref="AB5:AB6"/>
    <mergeCell ref="AC5:AC6"/>
    <mergeCell ref="AD5:AD6"/>
    <mergeCell ref="AE5:AE6"/>
    <mergeCell ref="AF5:AF6"/>
    <mergeCell ref="AK5:AK6"/>
    <mergeCell ref="AN5:AN6"/>
    <mergeCell ref="AG5:AG6"/>
    <mergeCell ref="AH5:AH6"/>
    <mergeCell ref="AI5:AI6"/>
    <mergeCell ref="AJ5:AJ6"/>
  </mergeCells>
  <dataValidations count="9">
    <dataValidation type="whole" operator="greaterThanOrEqual" allowBlank="1" showInputMessage="1" showErrorMessage="1" error="请填写整数！" sqref="I95">
      <formula1>500000</formula1>
    </dataValidation>
    <dataValidation type="list" allowBlank="1" showInputMessage="1" showErrorMessage="1" sqref="R91 R38:R42 R128:R129">
      <formula1>$R$16:$R$142</formula1>
    </dataValidation>
    <dataValidation type="list" allowBlank="1" showInputMessage="1" showErrorMessage="1" sqref="R16:R17">
      <formula1>$R$45:$R$143</formula1>
    </dataValidation>
    <dataValidation type="list" allowBlank="1" showInputMessage="1" showErrorMessage="1" sqref="S126">
      <formula1>#REF!</formula1>
    </dataValidation>
    <dataValidation type="list" allowBlank="1" showInputMessage="1" showErrorMessage="1" sqref="R26 R75 R106 R34:R35 R108:R110">
      <formula1>$R$45:$R$139</formula1>
    </dataValidation>
    <dataValidation type="list" allowBlank="1" showInputMessage="1" showErrorMessage="1" sqref="S14">
      <formula1>$S$7:$S$139</formula1>
    </dataValidation>
    <dataValidation allowBlank="1" showInputMessage="1" showErrorMessage="1" errorTitle="出错提示" error="请单击向下三角尖,并从列表框中的备选答案中选择一个." sqref="Z54"/>
    <dataValidation type="list" allowBlank="1" showInputMessage="1" showErrorMessage="1" sqref="S125 S69:S70">
      <formula1>$R$21:$R$146</formula1>
    </dataValidation>
    <dataValidation type="list" allowBlank="1" showInputMessage="1" showErrorMessage="1" sqref="R31:R33">
      <formula1>$R$16:$R$141</formula1>
    </dataValidation>
  </dataValidations>
  <printOptions/>
  <pageMargins left="0.29" right="0.33" top="0.31" bottom="0.65" header="0.25" footer="0.5"/>
  <pageSetup horizontalDpi="600" verticalDpi="600" orientation="landscape" paperSize="9" scale="79" r:id="rId3"/>
  <colBreaks count="1" manualBreakCount="1">
    <brk id="29"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2020-01-17T07:01:08Z</cp:lastPrinted>
  <dcterms:created xsi:type="dcterms:W3CDTF">2020-01-16T11:09:58Z</dcterms:created>
  <dcterms:modified xsi:type="dcterms:W3CDTF">2020-01-17T07:13:33Z</dcterms:modified>
  <cp:category/>
  <cp:version/>
  <cp:contentType/>
  <cp:contentStatus/>
</cp:coreProperties>
</file>